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<sst xmlns="http://schemas.openxmlformats.org/spreadsheetml/2006/main" count="123" uniqueCount="110">
  <si>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技名</t>
  </si>
  <si>
    <t>攻撃力</t>
  </si>
  <si>
    <t>初段補正</t>
  </si>
  <si>
    <t>乗算補正</t>
  </si>
  <si>
    <t>ゲージ消費</t>
  </si>
  <si>
    <t>コンボダメージ</t>
  </si>
  <si>
    <t>通常技・特殊技</t>
  </si>
  <si>
    <t>基本
攻撃力</t>
  </si>
  <si>
    <t>　　　夢幻　　　使用確認</t>
  </si>
  <si>
    <t>初段
補正</t>
  </si>
  <si>
    <t>乗算
補正</t>
  </si>
  <si>
    <t>累積
補正</t>
  </si>
  <si>
    <t>ゲージ消費数</t>
  </si>
  <si>
    <t>累積ゲージ消費数</t>
  </si>
  <si>
    <t>ヒット数
補正</t>
  </si>
  <si>
    <t>補正後
攻撃力</t>
  </si>
  <si>
    <t>累計
攻撃力</t>
  </si>
  <si>
    <t>5A</t>
  </si>
  <si>
    <t>1段目</t>
  </si>
  <si>
    <t>夢幻(ムゲン)</t>
  </si>
  <si>
    <t>5B</t>
  </si>
  <si>
    <t>2段目</t>
  </si>
  <si>
    <t>疾風(シップウ)　１段目(最大溜め)</t>
  </si>
  <si>
    <t>5C</t>
  </si>
  <si>
    <t>3段目</t>
  </si>
  <si>
    <t>残鉄(ザンテツ)　１段目</t>
  </si>
  <si>
    <t>2A</t>
  </si>
  <si>
    <t>4段目</t>
  </si>
  <si>
    <t>残鉄(ザンテツ)　２段目</t>
  </si>
  <si>
    <t>2B</t>
  </si>
  <si>
    <t>5段目</t>
  </si>
  <si>
    <t>蓮華(夢幻中)　１段目</t>
  </si>
  <si>
    <t>2C</t>
  </si>
  <si>
    <t>6段目</t>
  </si>
  <si>
    <t>蓮華(レンカ)　２段目</t>
  </si>
  <si>
    <t>3C</t>
  </si>
  <si>
    <t>7段目</t>
  </si>
  <si>
    <t>JA</t>
  </si>
  <si>
    <t>8段目</t>
  </si>
  <si>
    <t>JB</t>
  </si>
  <si>
    <t>9段目</t>
  </si>
  <si>
    <t>JC</t>
  </si>
  <si>
    <t>10段目</t>
  </si>
  <si>
    <t>紅蓮(グレン)</t>
  </si>
  <si>
    <t>J2C</t>
  </si>
  <si>
    <t>11段目</t>
  </si>
  <si>
    <t>疾風(シップウ)　１段目</t>
  </si>
  <si>
    <t>12段目</t>
  </si>
  <si>
    <t>鬼蹴(キシュウ)</t>
  </si>
  <si>
    <t>蓮華(レンカ)　１段目</t>
  </si>
  <si>
    <t>13段目</t>
  </si>
  <si>
    <t>閻魔(エンマ)</t>
  </si>
  <si>
    <t>14段目</t>
  </si>
  <si>
    <t>15段目</t>
  </si>
  <si>
    <t>16段目</t>
  </si>
  <si>
    <t>17段目</t>
  </si>
  <si>
    <t>18段目</t>
  </si>
  <si>
    <t>19段目</t>
  </si>
  <si>
    <t>火蛍(ホタル)</t>
  </si>
  <si>
    <t>20段目</t>
  </si>
  <si>
    <t>椿祈(ツバキ)</t>
  </si>
  <si>
    <t>21段目</t>
  </si>
  <si>
    <t>22段目</t>
  </si>
  <si>
    <t>23段目</t>
  </si>
  <si>
    <t>疾風(シップウ)　２段目</t>
  </si>
  <si>
    <t>24段目</t>
  </si>
  <si>
    <t>6A</t>
  </si>
  <si>
    <t>25段目</t>
  </si>
  <si>
    <t>6B</t>
  </si>
  <si>
    <t>26段目</t>
  </si>
  <si>
    <t>6C</t>
  </si>
  <si>
    <t>27段目</t>
  </si>
  <si>
    <t>6C(中タメ)</t>
  </si>
  <si>
    <t>28段目</t>
  </si>
  <si>
    <t>6C(最大タメ)</t>
  </si>
  <si>
    <t>29段目</t>
  </si>
  <si>
    <t>5D(反撃) 2段目</t>
  </si>
  <si>
    <t>30段目</t>
  </si>
  <si>
    <t>2D(反撃)　２段目</t>
  </si>
  <si>
    <t>31段目</t>
  </si>
  <si>
    <t>6D(反撃)　２段目</t>
  </si>
  <si>
    <t>32段目</t>
  </si>
  <si>
    <t>JD(反撃)　２段目</t>
  </si>
  <si>
    <t>33段目</t>
  </si>
  <si>
    <t>雪風(ユキカゼ)(反撃)</t>
  </si>
  <si>
    <t>34段目</t>
  </si>
  <si>
    <t>CA(反撃) ２段目</t>
  </si>
  <si>
    <t>35段目</t>
  </si>
  <si>
    <t>6投げ　(２段目)</t>
  </si>
  <si>
    <t>36段目</t>
  </si>
  <si>
    <t>4投げ　(２段目)</t>
  </si>
  <si>
    <t>37段目</t>
  </si>
  <si>
    <t>4投げ　(３段目)</t>
  </si>
  <si>
    <t>38段目</t>
  </si>
  <si>
    <t>空中投げ (２段目)</t>
  </si>
  <si>
    <t>39段目</t>
  </si>
  <si>
    <t>空中投げ (３段目)</t>
  </si>
  <si>
    <t>40段目</t>
  </si>
  <si>
    <t>41段目</t>
  </si>
  <si>
    <t>RC</t>
  </si>
  <si>
    <t>42段目</t>
  </si>
  <si>
    <t>おしまい</t>
  </si>
  <si>
    <t>43段目</t>
  </si>
  <si>
    <t>44段目</t>
  </si>
  <si>
    <t>45段目</t>
  </si>
  <si>
    <t>46段目</t>
  </si>
  <si>
    <t>47段目</t>
  </si>
  <si>
    <t>48段目</t>
  </si>
  <si>
    <t>49段目</t>
  </si>
  <si>
    <t>50段目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</si>
</sst>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\ "/>
    <numFmt numFmtId="167" formatCode="0.00%"/>
    <numFmt numFmtId="168" formatCode="0.00;&quot;&quot;"/>
  </numFmts>
  <fonts count="9">
    <font>
      <sz val="11"/>
      <name val="ＭＳ Ｐゴシック"/>
      <family val="3"/>
    </font>
    <font>
      <sz val="10"/>
      <name val="Arial"/>
      <family val="0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2"/>
      <color indexed="6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4"/>
      <color indexed="6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19" applyFont="1" applyFill="1" applyBorder="1" applyAlignment="1" applyProtection="1">
      <alignment/>
      <protection/>
    </xf>
    <xf numFmtId="164" fontId="0" fillId="0" borderId="12" xfId="19" applyNumberFormat="1" applyFont="1" applyFill="1" applyBorder="1" applyAlignment="1" applyProtection="1">
      <alignment/>
      <protection/>
    </xf>
    <xf numFmtId="164" fontId="2" fillId="0" borderId="13" xfId="0" applyNumberFormat="1" applyFont="1" applyBorder="1" applyAlignment="1">
      <alignment horizontal="right"/>
    </xf>
    <xf numFmtId="164" fontId="7" fillId="2" borderId="14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right"/>
    </xf>
    <xf numFmtId="166" fontId="0" fillId="0" borderId="14" xfId="0" applyNumberFormat="1" applyBorder="1" applyAlignment="1">
      <alignment horizontal="center"/>
    </xf>
    <xf numFmtId="165" fontId="0" fillId="0" borderId="0" xfId="19" applyFont="1" applyFill="1" applyBorder="1" applyAlignment="1" applyProtection="1">
      <alignment horizontal="center"/>
      <protection/>
    </xf>
    <xf numFmtId="165" fontId="0" fillId="0" borderId="15" xfId="19" applyFont="1" applyFill="1" applyBorder="1" applyAlignment="1" applyProtection="1">
      <alignment horizontal="right"/>
      <protection/>
    </xf>
    <xf numFmtId="167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19" applyNumberFormat="1" applyFont="1" applyFill="1" applyBorder="1" applyAlignment="1" applyProtection="1">
      <alignment horizontal="center"/>
      <protection/>
    </xf>
    <xf numFmtId="165" fontId="0" fillId="0" borderId="16" xfId="19" applyFont="1" applyFill="1" applyBorder="1" applyAlignment="1" applyProtection="1">
      <alignment horizontal="right"/>
      <protection/>
    </xf>
    <xf numFmtId="166" fontId="6" fillId="0" borderId="17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/>
    </xf>
    <xf numFmtId="165" fontId="0" fillId="0" borderId="15" xfId="19" applyFont="1" applyFill="1" applyBorder="1" applyAlignment="1" applyProtection="1">
      <alignment/>
      <protection/>
    </xf>
    <xf numFmtId="164" fontId="0" fillId="0" borderId="15" xfId="19" applyNumberFormat="1" applyFont="1" applyFill="1" applyBorder="1" applyAlignment="1" applyProtection="1">
      <alignment/>
      <protection/>
    </xf>
    <xf numFmtId="166" fontId="8" fillId="0" borderId="20" xfId="0" applyNumberFormat="1" applyFont="1" applyBorder="1" applyAlignment="1">
      <alignment/>
    </xf>
    <xf numFmtId="165" fontId="0" fillId="0" borderId="0" xfId="19" applyFill="1" applyBorder="1" applyAlignment="1" applyProtection="1">
      <alignment/>
      <protection/>
    </xf>
    <xf numFmtId="164" fontId="6" fillId="0" borderId="21" xfId="0" applyNumberFormat="1" applyFont="1" applyFill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3" xfId="19" applyFont="1" applyFill="1" applyBorder="1" applyAlignment="1" applyProtection="1">
      <alignment/>
      <protection/>
    </xf>
    <xf numFmtId="164" fontId="0" fillId="0" borderId="23" xfId="19" applyNumberFormat="1" applyFont="1" applyFill="1" applyBorder="1" applyAlignment="1" applyProtection="1">
      <alignment/>
      <protection/>
    </xf>
    <xf numFmtId="164" fontId="6" fillId="0" borderId="24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14" xfId="19" applyFont="1" applyFill="1" applyBorder="1" applyAlignment="1" applyProtection="1">
      <alignment/>
      <protection/>
    </xf>
    <xf numFmtId="165" fontId="0" fillId="0" borderId="0" xfId="19" applyFont="1" applyFill="1" applyBorder="1" applyAlignment="1" applyProtection="1">
      <alignment/>
      <protection/>
    </xf>
    <xf numFmtId="164" fontId="6" fillId="0" borderId="25" xfId="0" applyNumberFormat="1" applyFont="1" applyFill="1" applyBorder="1" applyAlignment="1">
      <alignment/>
    </xf>
    <xf numFmtId="164" fontId="0" fillId="0" borderId="26" xfId="0" applyNumberFormat="1" applyBorder="1" applyAlignment="1">
      <alignment/>
    </xf>
    <xf numFmtId="165" fontId="0" fillId="0" borderId="27" xfId="19" applyFont="1" applyFill="1" applyBorder="1" applyAlignment="1" applyProtection="1">
      <alignment/>
      <protection/>
    </xf>
    <xf numFmtId="164" fontId="0" fillId="0" borderId="27" xfId="19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8" fontId="0" fillId="0" borderId="0" xfId="0" applyNumberFormat="1" applyBorder="1" applyAlignment="1">
      <alignment/>
    </xf>
    <xf numFmtId="164" fontId="2" fillId="0" borderId="28" xfId="0" applyNumberFormat="1" applyFont="1" applyBorder="1" applyAlignment="1">
      <alignment horizontal="right"/>
    </xf>
    <xf numFmtId="164" fontId="7" fillId="2" borderId="29" xfId="0" applyNumberFormat="1" applyFont="1" applyFill="1" applyBorder="1" applyAlignment="1">
      <alignment horizontal="center"/>
    </xf>
    <xf numFmtId="164" fontId="0" fillId="0" borderId="22" xfId="19" applyNumberFormat="1" applyFont="1" applyFill="1" applyBorder="1" applyAlignment="1" applyProtection="1">
      <alignment horizontal="center"/>
      <protection/>
    </xf>
    <xf numFmtId="165" fontId="0" fillId="0" borderId="30" xfId="19" applyFont="1" applyFill="1" applyBorder="1" applyAlignment="1" applyProtection="1">
      <alignment horizontal="right"/>
      <protection/>
    </xf>
    <xf numFmtId="166" fontId="6" fillId="0" borderId="31" xfId="0" applyNumberFormat="1" applyFont="1" applyBorder="1" applyAlignment="1">
      <alignment horizontal="right"/>
    </xf>
    <xf numFmtId="164" fontId="0" fillId="0" borderId="32" xfId="0" applyBorder="1" applyAlignment="1">
      <alignment/>
    </xf>
    <xf numFmtId="164" fontId="0" fillId="0" borderId="32" xfId="0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 topLeftCell="A19">
      <selection activeCell="C33" sqref="C33"/>
    </sheetView>
  </sheetViews>
  <sheetFormatPr defaultColWidth="22.00390625" defaultRowHeight="13.5"/>
  <cols>
    <col min="1" max="1" width="29.125" style="0" customWidth="1"/>
    <col min="2" max="2" width="7.50390625" style="0" customWidth="1"/>
    <col min="3" max="3" width="8.625" style="0" customWidth="1"/>
    <col min="4" max="4" width="8.125" style="0" customWidth="1"/>
    <col min="5" max="5" width="8.875" style="0" customWidth="1"/>
    <col min="6" max="6" width="22.25390625" style="1" customWidth="1"/>
    <col min="7" max="7" width="6.00390625" style="2" customWidth="1"/>
    <col min="8" max="8" width="38.625" style="3" customWidth="1"/>
    <col min="9" max="9" width="7.75390625" style="3" customWidth="1"/>
    <col min="10" max="10" width="10.625" style="3" customWidth="1"/>
    <col min="11" max="11" width="5.50390625" style="3" customWidth="1"/>
    <col min="12" max="13" width="8.00390625" style="3" customWidth="1"/>
    <col min="14" max="14" width="8.875" style="3" customWidth="1"/>
    <col min="15" max="15" width="8.375" style="3" customWidth="1"/>
    <col min="16" max="16" width="5.75390625" style="3" customWidth="1"/>
    <col min="17" max="17" width="7.50390625" style="3" customWidth="1"/>
    <col min="18" max="18" width="8.625" style="3" customWidth="1"/>
    <col min="19" max="255" width="22.00390625" style="1" customWidth="1"/>
    <col min="256" max="16384" width="9.00390625" style="0" customWidth="1"/>
  </cols>
  <sheetData>
    <row r="1" spans="1:19" s="17" customFormat="1" ht="25.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/>
      <c r="H1" s="9" t="s">
        <v>6</v>
      </c>
      <c r="I1" s="10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3" t="s">
        <v>12</v>
      </c>
      <c r="O1" s="13" t="s">
        <v>13</v>
      </c>
      <c r="P1" s="14" t="s">
        <v>14</v>
      </c>
      <c r="Q1" s="15" t="s">
        <v>15</v>
      </c>
      <c r="R1" s="16" t="s">
        <v>16</v>
      </c>
      <c r="S1"/>
    </row>
    <row r="2" spans="1:19" ht="15">
      <c r="A2" s="18" t="s">
        <v>17</v>
      </c>
      <c r="B2" s="19">
        <v>180</v>
      </c>
      <c r="C2" s="20">
        <v>0.8</v>
      </c>
      <c r="D2" s="20">
        <v>0.95</v>
      </c>
      <c r="E2" s="21">
        <v>0</v>
      </c>
      <c r="F2" s="7"/>
      <c r="G2" s="22" t="s">
        <v>18</v>
      </c>
      <c r="H2" s="23" t="s">
        <v>19</v>
      </c>
      <c r="I2" s="24">
        <f>IF(H2=0,"",VLOOKUP(H2,A$2:D$49,2,0))</f>
        <v>0</v>
      </c>
      <c r="J2" s="25" t="str">
        <f>IF(H2="夢幻(ムゲン)","発動中","")</f>
        <v>発動中</v>
      </c>
      <c r="K2" s="26">
        <f>IF(H2=0,"",VLOOKUP(H2,A$2:D$49,3,0))</f>
        <v>1</v>
      </c>
      <c r="L2" s="27">
        <f>IF(H2=0,"",VLOOKUP(H2,A$2:D$49,4,0))</f>
        <v>1</v>
      </c>
      <c r="M2" s="28">
        <f>IF(H2=0,"",1)</f>
        <v>1</v>
      </c>
      <c r="N2" s="29">
        <f>IF(H2=0,"",IF(H2="夢幻(ムゲン)",8,IF(J2="発動中","0",VLOOKUP(H2,A$2:E$51,5,0))))</f>
        <v>8</v>
      </c>
      <c r="O2" s="29">
        <f>IF(H2=0,"",N2)</f>
        <v>8</v>
      </c>
      <c r="P2" s="30">
        <v>1</v>
      </c>
      <c r="Q2" s="31">
        <f>IF(H2=0,"",I2*M2*P2)</f>
        <v>0</v>
      </c>
      <c r="R2" s="32">
        <f>Q2</f>
        <v>0</v>
      </c>
      <c r="S2"/>
    </row>
    <row r="3" spans="1:19" ht="15">
      <c r="A3" s="33" t="s">
        <v>20</v>
      </c>
      <c r="B3" s="1">
        <v>620</v>
      </c>
      <c r="C3" s="34">
        <v>0.9</v>
      </c>
      <c r="D3" s="34">
        <v>0.92</v>
      </c>
      <c r="E3" s="35">
        <v>0</v>
      </c>
      <c r="F3" s="36">
        <f>ROUNDDOWN(SUM(Q2:Q64),0)</f>
        <v>10853</v>
      </c>
      <c r="G3" s="22" t="s">
        <v>21</v>
      </c>
      <c r="H3" s="23" t="s">
        <v>22</v>
      </c>
      <c r="I3" s="24">
        <f>IF(H3=0,"",VLOOKUP(H3,A$2:D$49,2,0))</f>
        <v>5500</v>
      </c>
      <c r="J3" s="25" t="str">
        <f>IF(H3="夢幻(ムゲン)","発動中",IF(J2="発動中","発動中",""))</f>
        <v>発動中</v>
      </c>
      <c r="K3" s="26">
        <f>IF(H2="夢幻(ムゲン)",VLOOKUP(H3,A$2:D$49,3,0),1)</f>
        <v>1</v>
      </c>
      <c r="L3" s="27">
        <f>IF(H3=0,"",VLOOKUP(H3,A$2:D$49,4,0))</f>
        <v>0.6000000000000001</v>
      </c>
      <c r="M3" s="28">
        <f>IF(H3=0,"",K2*L2*M2)</f>
        <v>1</v>
      </c>
      <c r="N3" s="29" t="str">
        <f>IF(H3=0,"",IF(H3="夢幻(ムゲン)",8,IF(J3="発動中","0",VLOOKUP(H3,A$2:E$51,5,0))))</f>
        <v>0</v>
      </c>
      <c r="O3" s="29">
        <f>IF(H3=0,"",O2+N3)</f>
        <v>8</v>
      </c>
      <c r="P3" s="30">
        <v>1</v>
      </c>
      <c r="Q3" s="31">
        <f>IF(H3=0,"",IF(J$3="発動中",ROUNDDOWN(I3*M3*P3*1.2,0),ROUNDDOWN(I3*M3*P3*0.8,0)))</f>
        <v>6600</v>
      </c>
      <c r="R3" s="32">
        <f>IF(H3=0,"",R2+Q3)</f>
        <v>6600</v>
      </c>
      <c r="S3"/>
    </row>
    <row r="4" spans="1:19" ht="15">
      <c r="A4" s="33" t="s">
        <v>23</v>
      </c>
      <c r="B4" s="1">
        <v>1110</v>
      </c>
      <c r="C4" s="34">
        <v>0.85</v>
      </c>
      <c r="D4" s="34">
        <v>0.89</v>
      </c>
      <c r="E4" s="35">
        <v>0</v>
      </c>
      <c r="F4" s="36"/>
      <c r="G4" s="22" t="s">
        <v>24</v>
      </c>
      <c r="H4" s="23" t="s">
        <v>25</v>
      </c>
      <c r="I4" s="24">
        <f>IF(H4=0,"",VLOOKUP(H4,A$2:D$49,2,0))</f>
        <v>1830</v>
      </c>
      <c r="J4" s="25" t="str">
        <f>IF(H4="夢幻(ムゲン)","発動中",IF(J3="発動中","発動中",""))</f>
        <v>発動中</v>
      </c>
      <c r="K4" s="26">
        <f>IF(H4=0,"",1)</f>
        <v>1</v>
      </c>
      <c r="L4" s="27">
        <f>IF(H4=0,"",VLOOKUP(H4,A$2:D$49,4,0))</f>
        <v>0.94</v>
      </c>
      <c r="M4" s="28">
        <f>IF(H4=0,"",K3*L3*M3)</f>
        <v>0.6000000000000001</v>
      </c>
      <c r="N4" s="29" t="str">
        <f>IF(H4=0,"",IF(H4="夢幻(ムゲン)",8,IF(J4="発動中","0",VLOOKUP(H4,A$2:E$51,5,0))))</f>
        <v>0</v>
      </c>
      <c r="O4" s="29">
        <f>IF(H4=0,"",O3+N4)</f>
        <v>8</v>
      </c>
      <c r="P4" s="30">
        <v>1</v>
      </c>
      <c r="Q4" s="31">
        <f>IF(H4=0,"",IF(J4="発動中",ROUNDDOWN(I4*M4*P4*0.8*1.2,0),ROUNDDOWN(I4*M4*P4*0.8,0)))</f>
        <v>1054</v>
      </c>
      <c r="R4" s="32">
        <f>IF(H4=0,"",R3+Q4)</f>
        <v>7654</v>
      </c>
      <c r="S4"/>
    </row>
    <row r="5" spans="1:18" ht="15">
      <c r="A5" s="18" t="s">
        <v>26</v>
      </c>
      <c r="B5" s="19">
        <v>160</v>
      </c>
      <c r="C5" s="20">
        <v>0.8</v>
      </c>
      <c r="D5" s="20">
        <v>0.9</v>
      </c>
      <c r="E5" s="21">
        <v>0</v>
      </c>
      <c r="F5"/>
      <c r="G5" s="22" t="s">
        <v>27</v>
      </c>
      <c r="H5" s="23" t="s">
        <v>28</v>
      </c>
      <c r="I5" s="24">
        <f>IF(H5=0,"",VLOOKUP(H5,A$2:D$49,2,0))</f>
        <v>1530</v>
      </c>
      <c r="J5" s="25" t="str">
        <f>IF(H5="夢幻(ムゲン)","発動中",IF(J4="発動中","発動中",""))</f>
        <v>発動中</v>
      </c>
      <c r="K5" s="26">
        <f>IF(H5=0,"",1)</f>
        <v>1</v>
      </c>
      <c r="L5" s="27">
        <f>IF(H5=0,"",VLOOKUP(H5,A$2:D$49,4,0))</f>
        <v>0.8</v>
      </c>
      <c r="M5" s="28">
        <f>IF(H5=0,"",K4*L4*M4)</f>
        <v>0.5640000000000001</v>
      </c>
      <c r="N5" s="29" t="str">
        <f>IF(H5=0,"",IF(H5="夢幻(ムゲン)",8,IF(J5="発動中","0",VLOOKUP(H5,A$2:E$51,5,0))))</f>
        <v>0</v>
      </c>
      <c r="O5" s="29">
        <f>IF(H5=0,"",O4+N5)</f>
        <v>8</v>
      </c>
      <c r="P5" s="30">
        <v>1</v>
      </c>
      <c r="Q5" s="31">
        <f>IF(H5=0,"",IF(J5="発動中",ROUNDDOWN(I5*M5*P5*0.8*1.2,0),ROUNDDOWN(I5*M5*P5*0.8,0)))</f>
        <v>828</v>
      </c>
      <c r="R5" s="32">
        <f>IF(H5=0,"",R4+Q5)</f>
        <v>8482</v>
      </c>
    </row>
    <row r="6" spans="1:18" ht="15">
      <c r="A6" s="33" t="s">
        <v>29</v>
      </c>
      <c r="B6" s="1">
        <v>600</v>
      </c>
      <c r="C6" s="34">
        <v>0.8</v>
      </c>
      <c r="D6" s="34">
        <v>0.88</v>
      </c>
      <c r="E6" s="35">
        <v>0</v>
      </c>
      <c r="F6"/>
      <c r="G6" s="22" t="s">
        <v>30</v>
      </c>
      <c r="H6" s="23" t="s">
        <v>31</v>
      </c>
      <c r="I6" s="24">
        <f>IF(H6=0,"",VLOOKUP(H6,A$2:D$49,2,0))</f>
        <v>830</v>
      </c>
      <c r="J6" s="25" t="str">
        <f>IF(H6="夢幻(ムゲン)","発動中",IF(J5="発動中","発動中",""))</f>
        <v>発動中</v>
      </c>
      <c r="K6" s="26">
        <f>IF(H6=0,"",1)</f>
        <v>1</v>
      </c>
      <c r="L6" s="27">
        <f>IF(H6=0,"",VLOOKUP(H6,A$2:D$49,4,0))</f>
        <v>0.9</v>
      </c>
      <c r="M6" s="28">
        <f>IF(H6=0,"",K5*L5*M5)</f>
        <v>0.45120000000000005</v>
      </c>
      <c r="N6" s="29" t="str">
        <f>IF(H6=0,"",IF(H6="夢幻(ムゲン)",8,IF(J6="発動中","0",VLOOKUP(H6,A$2:E$51,5,0))))</f>
        <v>0</v>
      </c>
      <c r="O6" s="29">
        <f>IF(H6=0,"",O5+N6)</f>
        <v>8</v>
      </c>
      <c r="P6" s="30">
        <v>1</v>
      </c>
      <c r="Q6" s="31">
        <f>IF(H6=0,"",IF(J6="発動中",ROUNDDOWN(I6*M6*P6*0.8*1.2,0),ROUNDDOWN(I6*M6*P6*0.8,0)))</f>
        <v>359</v>
      </c>
      <c r="R6" s="32">
        <f>IF(H6=0,"",R5+Q6)</f>
        <v>8841</v>
      </c>
    </row>
    <row r="7" spans="1:18" ht="15">
      <c r="A7" s="33" t="s">
        <v>32</v>
      </c>
      <c r="B7" s="1">
        <v>1030</v>
      </c>
      <c r="C7" s="34">
        <v>0.8</v>
      </c>
      <c r="D7" s="34">
        <v>0.87</v>
      </c>
      <c r="E7" s="35">
        <v>0</v>
      </c>
      <c r="F7" s="37"/>
      <c r="G7" s="22" t="s">
        <v>33</v>
      </c>
      <c r="H7" s="23" t="s">
        <v>34</v>
      </c>
      <c r="I7" s="24">
        <f>IF(H7=0,"",VLOOKUP(H7,A$2:D$49,2,0))</f>
        <v>860</v>
      </c>
      <c r="J7" s="25" t="str">
        <f>IF(H7="夢幻(ムゲン)","発動中",IF(J6="発動中","発動中",""))</f>
        <v>発動中</v>
      </c>
      <c r="K7" s="26">
        <f>IF(H7=0,"",1)</f>
        <v>1</v>
      </c>
      <c r="L7" s="27">
        <f>IF(H7=0,"",VLOOKUP(H7,A$2:D$49,4,0))</f>
        <v>0.75</v>
      </c>
      <c r="M7" s="28">
        <f>IF(H7=0,"",K6*L6*M6)</f>
        <v>0.40608000000000005</v>
      </c>
      <c r="N7" s="29" t="str">
        <f>IF(H7=0,"",IF(H7="夢幻(ムゲン)",8,IF(J7="発動中","0",VLOOKUP(H7,A$2:E$51,5,0))))</f>
        <v>0</v>
      </c>
      <c r="O7" s="29">
        <f>IF(H7=0,"",O6+N7)</f>
        <v>8</v>
      </c>
      <c r="P7" s="30">
        <v>1</v>
      </c>
      <c r="Q7" s="31">
        <f>IF(H7=0,"",IF(J7="発動中",ROUNDDOWN(I7*M7*P7*0.8*1.2,0),ROUNDDOWN(I7*M7*P7*0.8,0)))</f>
        <v>335</v>
      </c>
      <c r="R7" s="32">
        <f>IF(H7=0,"",R6+Q7)</f>
        <v>9176</v>
      </c>
    </row>
    <row r="8" spans="1:18" ht="15">
      <c r="A8" s="38" t="s">
        <v>35</v>
      </c>
      <c r="B8" s="39">
        <v>1200</v>
      </c>
      <c r="C8" s="40">
        <v>1</v>
      </c>
      <c r="D8" s="40">
        <v>0.6000000000000001</v>
      </c>
      <c r="E8" s="41">
        <v>0</v>
      </c>
      <c r="F8" s="37"/>
      <c r="G8" s="22" t="s">
        <v>36</v>
      </c>
      <c r="H8" s="23" t="s">
        <v>31</v>
      </c>
      <c r="I8" s="24">
        <f>IF(H8=0,"",VLOOKUP(H8,A$2:D$49,2,0))</f>
        <v>830</v>
      </c>
      <c r="J8" s="25" t="str">
        <f>IF(H8="夢幻(ムゲン)","発動中",IF(J7="発動中","発動中",""))</f>
        <v>発動中</v>
      </c>
      <c r="K8" s="26">
        <f>IF(H8=0,"",1)</f>
        <v>1</v>
      </c>
      <c r="L8" s="27">
        <f>IF(H8=0,"",VLOOKUP(H8,A$2:D$49,4,0))</f>
        <v>0.9</v>
      </c>
      <c r="M8" s="28">
        <f>IF(H8=0,"",K7*L7*M7)</f>
        <v>0.30456000000000005</v>
      </c>
      <c r="N8" s="29" t="str">
        <f>IF(H8=0,"",IF(H8="夢幻(ムゲン)",8,IF(J8="発動中","0",VLOOKUP(H8,A$2:E$51,5,0))))</f>
        <v>0</v>
      </c>
      <c r="O8" s="29">
        <f>IF(H8=0,"",O7+N8)</f>
        <v>8</v>
      </c>
      <c r="P8" s="30">
        <v>1</v>
      </c>
      <c r="Q8" s="31">
        <f>IF(H8=0,"",IF(J8="発動中",ROUNDDOWN(I8*M8*P8*0.8*1.2,0),ROUNDDOWN(I8*M8*P8*0.8,0)))</f>
        <v>242</v>
      </c>
      <c r="R8" s="32">
        <f>IF(H8=0,"",R7+Q8)</f>
        <v>9418</v>
      </c>
    </row>
    <row r="9" spans="1:18" ht="15">
      <c r="A9" s="33" t="s">
        <v>37</v>
      </c>
      <c r="B9" s="1">
        <v>220</v>
      </c>
      <c r="C9" s="34">
        <v>0.8</v>
      </c>
      <c r="D9" s="34">
        <v>0.85</v>
      </c>
      <c r="E9" s="35">
        <v>0</v>
      </c>
      <c r="F9" s="37"/>
      <c r="G9" s="22" t="s">
        <v>38</v>
      </c>
      <c r="H9" s="23" t="s">
        <v>34</v>
      </c>
      <c r="I9" s="24">
        <f>IF(H9=0,"",VLOOKUP(H9,A$2:D$49,2,0))</f>
        <v>860</v>
      </c>
      <c r="J9" s="25" t="str">
        <f>IF(H9="夢幻(ムゲン)","発動中",IF(J8="発動中","発動中",""))</f>
        <v>発動中</v>
      </c>
      <c r="K9" s="26">
        <f>IF(H9=0,"",1)</f>
        <v>1</v>
      </c>
      <c r="L9" s="27">
        <f>IF(H9=0,"",VLOOKUP(H9,A$2:D$49,4,0))</f>
        <v>0.75</v>
      </c>
      <c r="M9" s="28">
        <f>IF(H9=0,"",K8*L8*M8)</f>
        <v>0.27410400000000007</v>
      </c>
      <c r="N9" s="29" t="str">
        <f>IF(H9=0,"",IF(H9="夢幻(ムゲン)",8,IF(J9="発動中","0",VLOOKUP(H9,A$2:E$51,5,0))))</f>
        <v>0</v>
      </c>
      <c r="O9" s="29">
        <f>IF(H9=0,"",O8+N9)</f>
        <v>8</v>
      </c>
      <c r="P9" s="30">
        <v>1</v>
      </c>
      <c r="Q9" s="31">
        <f>IF(H9=0,"",IF(J9="発動中",ROUNDDOWN(I9*M9*P9*0.8*1.2,0),ROUNDDOWN(I9*M9*P9*0.8,0)))</f>
        <v>226</v>
      </c>
      <c r="R9" s="32">
        <f>IF(H9=0,"",R8+Q9)</f>
        <v>9644</v>
      </c>
    </row>
    <row r="10" spans="1:18" ht="15">
      <c r="A10" s="33" t="s">
        <v>39</v>
      </c>
      <c r="B10" s="1">
        <v>590</v>
      </c>
      <c r="C10" s="34">
        <v>0.9</v>
      </c>
      <c r="D10" s="34">
        <v>0.89</v>
      </c>
      <c r="E10" s="35">
        <v>0</v>
      </c>
      <c r="F10" s="37"/>
      <c r="G10" s="22" t="s">
        <v>40</v>
      </c>
      <c r="H10" s="23" t="s">
        <v>25</v>
      </c>
      <c r="I10" s="24">
        <f>IF(H10=0,"",VLOOKUP(H10,A$2:D$49,2,0))</f>
        <v>1830</v>
      </c>
      <c r="J10" s="25" t="str">
        <f>IF(H10="夢幻(ムゲン)","発動中",IF(J9="発動中","発動中",""))</f>
        <v>発動中</v>
      </c>
      <c r="K10" s="26">
        <f>IF(H10=0,"",1)</f>
        <v>1</v>
      </c>
      <c r="L10" s="27">
        <f>IF(H10=0,"",VLOOKUP(H10,A$2:D$49,4,0))</f>
        <v>0.94</v>
      </c>
      <c r="M10" s="28">
        <f>IF(H10=0,"",K9*L9*M9)</f>
        <v>0.20557800000000004</v>
      </c>
      <c r="N10" s="29" t="str">
        <f>IF(H10=0,"",IF(H10="夢幻(ムゲン)",8,IF(J10="発動中","0",VLOOKUP(H10,A$2:E$51,5,0))))</f>
        <v>0</v>
      </c>
      <c r="O10" s="29">
        <f>IF(H10=0,"",O9+N10)</f>
        <v>8</v>
      </c>
      <c r="P10" s="30">
        <v>1</v>
      </c>
      <c r="Q10" s="31">
        <f>IF(H10=0,"",IF(J10="発動中",ROUNDDOWN(I10*M10*P10*0.8*1.2,0),ROUNDDOWN(I10*M10*P10*0.8,0)))</f>
        <v>361</v>
      </c>
      <c r="R10" s="32">
        <f>IF(H10=0,"",R9+Q10)</f>
        <v>10005</v>
      </c>
    </row>
    <row r="11" spans="1:18" ht="15">
      <c r="A11" s="33" t="s">
        <v>41</v>
      </c>
      <c r="B11" s="1">
        <v>1070</v>
      </c>
      <c r="C11" s="34">
        <v>0.85</v>
      </c>
      <c r="D11" s="34">
        <v>0.87</v>
      </c>
      <c r="E11" s="35">
        <v>0</v>
      </c>
      <c r="F11" s="37"/>
      <c r="G11" s="22" t="s">
        <v>42</v>
      </c>
      <c r="H11" s="23" t="s">
        <v>43</v>
      </c>
      <c r="I11" s="24">
        <f>IF(H11=0,"",VLOOKUP(H11,A$2:D$49,2,0))</f>
        <v>560</v>
      </c>
      <c r="J11" s="25" t="str">
        <f>IF(H11="夢幻(ムゲン)","発動中",IF(J10="発動中","発動中",""))</f>
        <v>発動中</v>
      </c>
      <c r="K11" s="26">
        <f>IF(H11=0,"",1)</f>
        <v>1</v>
      </c>
      <c r="L11" s="27">
        <f>IF(H11=0,"",VLOOKUP(H11,A$2:D$49,4,0))</f>
        <v>0.89</v>
      </c>
      <c r="M11" s="28">
        <f>IF(H11=0,"",K10*L10*M10)</f>
        <v>0.19324332000000002</v>
      </c>
      <c r="N11" s="29" t="str">
        <f>IF(H11=0,"",IF(H11="夢幻(ムゲン)",8,IF(J11="発動中","0",VLOOKUP(H11,A$2:E$51,5,0))))</f>
        <v>0</v>
      </c>
      <c r="O11" s="29">
        <f>IF(H11=0,"",O10+N11)</f>
        <v>8</v>
      </c>
      <c r="P11" s="30">
        <v>1</v>
      </c>
      <c r="Q11" s="31">
        <f>IF(H11=0,"",IF(J11="発動中",ROUNDDOWN(I11*M11*P11*0.8*1.2,0),ROUNDDOWN(I11*M11*P11*0.8,0)))</f>
        <v>103</v>
      </c>
      <c r="R11" s="32">
        <f>IF(H11=0,"",R10+Q11)</f>
        <v>10108</v>
      </c>
    </row>
    <row r="12" spans="1:18" ht="15">
      <c r="A12" s="42" t="s">
        <v>44</v>
      </c>
      <c r="B12" s="43">
        <v>980</v>
      </c>
      <c r="C12" s="40">
        <v>0.8</v>
      </c>
      <c r="D12" s="40">
        <v>0.75</v>
      </c>
      <c r="E12" s="41">
        <v>0</v>
      </c>
      <c r="F12" s="44"/>
      <c r="G12" s="22" t="s">
        <v>45</v>
      </c>
      <c r="H12" s="23" t="s">
        <v>46</v>
      </c>
      <c r="I12" s="24">
        <f>IF(H12=0,"",VLOOKUP(H12,A$2:D$49,2,0))</f>
        <v>4000</v>
      </c>
      <c r="J12" s="25" t="str">
        <f>IF(H12="夢幻(ムゲン)","発動中",IF(J11="発動中","発動中",""))</f>
        <v>発動中</v>
      </c>
      <c r="K12" s="26">
        <f>IF(H12=0,"",1)</f>
        <v>1</v>
      </c>
      <c r="L12" s="27">
        <f>IF(H12=0,"",VLOOKUP(H12,A$2:D$49,4,0))</f>
        <v>0.6000000000000001</v>
      </c>
      <c r="M12" s="28">
        <f>IF(H12=0,"",K11*L11*M11)</f>
        <v>0.17198655480000002</v>
      </c>
      <c r="N12" s="29" t="str">
        <f>IF(H12=0,"",IF(H12="夢幻(ムゲン)",8,IF(J12="発動中","0",VLOOKUP(H12,A$2:E$51,5,0))))</f>
        <v>0</v>
      </c>
      <c r="O12" s="29">
        <f>IF(H12=0,"",O11+N12)</f>
        <v>8</v>
      </c>
      <c r="P12" s="30">
        <v>1</v>
      </c>
      <c r="Q12" s="31">
        <f>IF(H12=0,"",IF(J12="発動中",ROUNDDOWN(I12*M12*P12*0.8*1.2,0),ROUNDDOWN(I12*M12*P12*0.8,0)))</f>
        <v>660</v>
      </c>
      <c r="R12" s="32">
        <f>IF(H12=0,"",R11+Q12)</f>
        <v>10768</v>
      </c>
    </row>
    <row r="13" spans="1:18" ht="15">
      <c r="A13" s="33" t="s">
        <v>43</v>
      </c>
      <c r="B13" s="1">
        <v>560</v>
      </c>
      <c r="C13" s="34">
        <v>1</v>
      </c>
      <c r="D13" s="34">
        <v>0.89</v>
      </c>
      <c r="E13" s="35">
        <v>1</v>
      </c>
      <c r="F13" s="45"/>
      <c r="G13" s="22" t="s">
        <v>47</v>
      </c>
      <c r="H13" s="23" t="s">
        <v>48</v>
      </c>
      <c r="I13" s="24">
        <f>IF(H13=0,"",VLOOKUP(H13,A$2:D$49,2,0))</f>
        <v>0</v>
      </c>
      <c r="J13" s="25" t="str">
        <f>IF(H13="夢幻(ムゲン)","発動中",IF(J12="発動中","発動中",""))</f>
        <v>発動中</v>
      </c>
      <c r="K13" s="26">
        <f>IF(H13=0,"",1)</f>
        <v>1</v>
      </c>
      <c r="L13" s="27">
        <f>IF(H13=0,"",VLOOKUP(H13,A$2:D$49,4,0))</f>
        <v>1</v>
      </c>
      <c r="M13" s="28">
        <f>IF(H13=0,"",K12*L12*M12)</f>
        <v>0.10319193288000003</v>
      </c>
      <c r="N13" s="29" t="str">
        <f>IF(H13=0,"",IF(H13="夢幻(ムゲン)",8,IF(J13="発動中","0",VLOOKUP(H13,A$2:E$51,5,0))))</f>
        <v>0</v>
      </c>
      <c r="O13" s="29">
        <f>IF(H13=0,"",O12+N13)</f>
        <v>8</v>
      </c>
      <c r="P13" s="30">
        <v>1</v>
      </c>
      <c r="Q13" s="31">
        <f>IF(H13=0,"",IF(J13="発動中",ROUNDDOWN(I13*M13*P13*0.8*1.2,0),ROUNDDOWN(I13*M13*P13*0.8,0)))</f>
        <v>0</v>
      </c>
      <c r="R13" s="32">
        <f>IF(H13=0,"",R12+Q13)</f>
        <v>10768</v>
      </c>
    </row>
    <row r="14" spans="1:18" ht="15">
      <c r="A14" s="33" t="s">
        <v>49</v>
      </c>
      <c r="B14" s="1">
        <v>830</v>
      </c>
      <c r="C14" s="34">
        <v>0.9</v>
      </c>
      <c r="D14" s="34">
        <v>1.2</v>
      </c>
      <c r="E14" s="35">
        <v>2</v>
      </c>
      <c r="F14" s="45"/>
      <c r="G14" s="22" t="s">
        <v>50</v>
      </c>
      <c r="H14" s="23" t="s">
        <v>51</v>
      </c>
      <c r="I14" s="24">
        <f>IF(H14=0,"",VLOOKUP(H14,A$2:D$49,2,0))</f>
        <v>860</v>
      </c>
      <c r="J14" s="25" t="str">
        <f>IF(H14="夢幻(ムゲン)","発動中",IF(J13="発動中","発動中",""))</f>
        <v>発動中</v>
      </c>
      <c r="K14" s="26">
        <f>IF(H14=0,"",1)</f>
        <v>1</v>
      </c>
      <c r="L14" s="27">
        <f>IF(H14=0,"",VLOOKUP(H14,A$2:D$49,4,0))</f>
        <v>0.85</v>
      </c>
      <c r="M14" s="28">
        <f>IF(H14=0,"",K13*L13*M13)</f>
        <v>0.10319193288000003</v>
      </c>
      <c r="N14" s="29" t="str">
        <f>IF(H14=0,"",IF(H14="夢幻(ムゲン)",8,IF(J14="発動中","0",VLOOKUP(H14,A$2:E$51,5,0))))</f>
        <v>0</v>
      </c>
      <c r="O14" s="29">
        <f>IF(H14=0,"",O13+N14)</f>
        <v>8</v>
      </c>
      <c r="P14" s="30">
        <v>1</v>
      </c>
      <c r="Q14" s="31">
        <f>IF(H14=0,"",IF(J14="発動中",ROUNDDOWN(I14*M14*P14*0.8*1.2,0),ROUNDDOWN(I14*M14*P14*0.8,0)))</f>
        <v>85</v>
      </c>
      <c r="R14" s="32">
        <f>IF(H14=0,"",R13+Q14)</f>
        <v>10853</v>
      </c>
    </row>
    <row r="15" spans="1:18" ht="17.25">
      <c r="A15" s="33" t="s">
        <v>31</v>
      </c>
      <c r="B15" s="1">
        <v>830</v>
      </c>
      <c r="C15" s="34">
        <v>0.9</v>
      </c>
      <c r="D15" s="34">
        <v>0.9</v>
      </c>
      <c r="E15" s="35">
        <v>0</v>
      </c>
      <c r="F15" s="45"/>
      <c r="G15" s="22" t="s">
        <v>52</v>
      </c>
      <c r="H15" s="23"/>
      <c r="I15" s="24">
        <f>IF(H15=0,"",VLOOKUP(H15,A$2:D$49,2,0))</f>
      </c>
      <c r="J15" s="25" t="str">
        <f>IF(H15="夢幻(ムゲン)","発動中",IF(J14="発動中","発動中",""))</f>
        <v>発動中</v>
      </c>
      <c r="K15" s="26">
        <f>IF(H15=0,"",1)</f>
      </c>
      <c r="L15" s="27">
        <f>IF(H15=0,"",VLOOKUP(H15,A$2:D$49,4,0))</f>
      </c>
      <c r="M15" s="28">
        <f>IF(H15=0,"",K14*L14*M14)</f>
      </c>
      <c r="N15" s="29">
        <f>IF(H15=0,"",IF(H15="夢幻(ムゲン)",8,IF(J15="発動中","0",VLOOKUP(H15,A$2:E$51,5,0))))</f>
      </c>
      <c r="O15" s="29">
        <f>IF(H15=0,"",O14+N15)</f>
      </c>
      <c r="P15" s="30">
        <v>1</v>
      </c>
      <c r="Q15" s="31">
        <f>IF(H15=0,"",IF(J15="発動中",ROUNDDOWN(I15*M15*P15*0.8*1.2,0),ROUNDDOWN(I15*M15*P15*0.8,0)))</f>
      </c>
      <c r="R15" s="32">
        <f>IF(H15=0,"",R14+Q15)</f>
      </c>
    </row>
    <row r="16" spans="1:18" ht="17.25">
      <c r="A16" s="33" t="s">
        <v>34</v>
      </c>
      <c r="B16" s="1">
        <v>860</v>
      </c>
      <c r="C16" s="34">
        <v>0</v>
      </c>
      <c r="D16" s="34">
        <v>0.75</v>
      </c>
      <c r="E16" s="35">
        <v>0</v>
      </c>
      <c r="F16" s="45"/>
      <c r="G16" s="22" t="s">
        <v>53</v>
      </c>
      <c r="H16" s="23"/>
      <c r="I16" s="24">
        <f>IF(H16=0,"",VLOOKUP(H16,A$2:D$49,2,0))</f>
      </c>
      <c r="J16" s="25" t="str">
        <f>IF(H16="夢幻(ムゲン)","発動中",IF(J15="発動中","発動中",""))</f>
        <v>発動中</v>
      </c>
      <c r="K16" s="26">
        <f>IF(H16=0,"",1)</f>
      </c>
      <c r="L16" s="27">
        <f>IF(H16=0,"",VLOOKUP(H16,A$2:D$49,4,0))</f>
      </c>
      <c r="M16" s="28">
        <f>IF(H16=0,"",K15*L15*M15)</f>
      </c>
      <c r="N16" s="29">
        <f>IF(H16=0,"",IF(H16="夢幻(ムゲン)",8,IF(J16="発動中","0",VLOOKUP(H16,A$2:E$51,5,0))))</f>
      </c>
      <c r="O16" s="29">
        <f>IF(H16=0,"",O15+N16)</f>
      </c>
      <c r="P16" s="30">
        <v>1</v>
      </c>
      <c r="Q16" s="31">
        <f>IF(H16=0,"",IF(J16="発動中",ROUNDDOWN(I16*M16*P16*0.8*1.2,0),ROUNDDOWN(I16*M16*P16*0.8,0)))</f>
      </c>
      <c r="R16" s="32">
        <f>IF(H16=0,"",R15+Q16)</f>
      </c>
    </row>
    <row r="17" spans="1:18" ht="17.25">
      <c r="A17" s="33" t="s">
        <v>25</v>
      </c>
      <c r="B17" s="1">
        <v>1830</v>
      </c>
      <c r="C17" s="34">
        <v>0.9</v>
      </c>
      <c r="D17" s="34">
        <v>0.94</v>
      </c>
      <c r="E17" s="35">
        <v>3</v>
      </c>
      <c r="F17" s="45"/>
      <c r="G17" s="22" t="s">
        <v>54</v>
      </c>
      <c r="H17" s="23"/>
      <c r="I17" s="24">
        <f>IF(H17=0,"",VLOOKUP(H17,A$2:D$49,2,0))</f>
      </c>
      <c r="J17" s="25" t="str">
        <f>IF(H17="夢幻(ムゲン)","発動中",IF(J16="発動中","発動中",""))</f>
        <v>発動中</v>
      </c>
      <c r="K17" s="26">
        <f>IF(H17=0,"",1)</f>
      </c>
      <c r="L17" s="27">
        <f>IF(H17=0,"",VLOOKUP(H17,A$2:D$49,4,0))</f>
      </c>
      <c r="M17" s="28">
        <f>IF(H17=0,"",K16*L16*M16)</f>
      </c>
      <c r="N17" s="29">
        <f>IF(H17=0,"",IF(H17="夢幻(ムゲン)",8,IF(J17="発動中","0",VLOOKUP(H17,A$2:E$51,5,0))))</f>
      </c>
      <c r="O17" s="29">
        <f>IF(H17=0,"",O16+N17)</f>
      </c>
      <c r="P17" s="30">
        <v>1</v>
      </c>
      <c r="Q17" s="31">
        <f>IF(H17=0,"",IF(J17="発動中",ROUNDDOWN(I17*M17*P17*0.8*1.2,0),ROUNDDOWN(I17*M17*P17*0.8,0)))</f>
      </c>
      <c r="R17" s="32">
        <f>IF(H17=0,"",R16+Q17)</f>
      </c>
    </row>
    <row r="18" spans="1:18" ht="17.25">
      <c r="A18" s="33" t="s">
        <v>28</v>
      </c>
      <c r="B18" s="1">
        <v>1530</v>
      </c>
      <c r="C18" s="34">
        <v>0.9</v>
      </c>
      <c r="D18" s="34">
        <v>0.8</v>
      </c>
      <c r="E18" s="35">
        <v>0</v>
      </c>
      <c r="F18" s="45"/>
      <c r="G18" s="22" t="s">
        <v>55</v>
      </c>
      <c r="H18" s="23"/>
      <c r="I18" s="24">
        <f>IF(H18=0,"",VLOOKUP(H18,A$2:D$49,2,0))</f>
      </c>
      <c r="J18" s="25" t="str">
        <f>IF(H18="夢幻(ムゲン)","発動中",IF(J17="発動中","発動中",""))</f>
        <v>発動中</v>
      </c>
      <c r="K18" s="26">
        <f>IF(H18=0,"",1)</f>
      </c>
      <c r="L18" s="27">
        <f>IF(H18=0,"",VLOOKUP(H18,A$2:D$49,4,0))</f>
      </c>
      <c r="M18" s="28">
        <f>IF(H18=0,"",K17*L17*M17)</f>
      </c>
      <c r="N18" s="29">
        <f>IF(H18=0,"",IF(H18="夢幻(ムゲン)",8,IF(J18="発動中","0",VLOOKUP(H18,A$2:E$51,5,0))))</f>
      </c>
      <c r="O18" s="29">
        <f>IF(H18=0,"",O17+N18)</f>
      </c>
      <c r="P18" s="30">
        <v>1</v>
      </c>
      <c r="Q18" s="31">
        <f>IF(H18=0,"",IF(J18="発動中",ROUNDDOWN(I18*M18*P18*0.8*1.2,0),ROUNDDOWN(I18*M18*P18*0.8,0)))</f>
      </c>
      <c r="R18" s="32">
        <f>IF(H18=0,"",R17+Q18)</f>
      </c>
    </row>
    <row r="19" spans="1:18" ht="17.25">
      <c r="A19" s="33" t="s">
        <v>48</v>
      </c>
      <c r="B19" s="1">
        <v>0</v>
      </c>
      <c r="C19" s="34">
        <v>1</v>
      </c>
      <c r="D19" s="34">
        <v>1</v>
      </c>
      <c r="E19" s="35">
        <v>1</v>
      </c>
      <c r="F19" s="45"/>
      <c r="G19" s="22" t="s">
        <v>56</v>
      </c>
      <c r="H19" s="23"/>
      <c r="I19" s="24">
        <f>IF(H19=0,"",VLOOKUP(H19,A$2:D$49,2,0))</f>
      </c>
      <c r="J19" s="25" t="str">
        <f>IF(H19="夢幻(ムゲン)","発動中",IF(J18="発動中","発動中",""))</f>
        <v>発動中</v>
      </c>
      <c r="K19" s="26">
        <f>IF(H19=0,"",1)</f>
      </c>
      <c r="L19" s="27">
        <f>IF(H19=0,"",VLOOKUP(H19,A$2:D$49,4,0))</f>
      </c>
      <c r="M19" s="28">
        <f>IF(H19=0,"",K18*L18*M18)</f>
      </c>
      <c r="N19" s="29">
        <f>IF(H19=0,"",IF(H19="夢幻(ムゲン)",8,IF(J19="発動中","0",VLOOKUP(H19,A$2:E$51,5,0))))</f>
      </c>
      <c r="O19" s="29">
        <f>IF(H19=0,"",O18+N19)</f>
      </c>
      <c r="P19" s="30">
        <v>1</v>
      </c>
      <c r="Q19" s="31">
        <f>IF(H19=0,"",IF(J19="発動中",ROUNDDOWN(I19*M19*P19*0.8*1.2,0),ROUNDDOWN(I19*M19*P19*0.8,0)))</f>
      </c>
      <c r="R19" s="32">
        <f>IF(H19=0,"",R18+Q19)</f>
      </c>
    </row>
    <row r="20" spans="1:18" ht="17.25">
      <c r="A20" s="33" t="s">
        <v>51</v>
      </c>
      <c r="B20" s="1">
        <v>860</v>
      </c>
      <c r="C20" s="34">
        <v>0.9</v>
      </c>
      <c r="D20" s="34">
        <v>0.85</v>
      </c>
      <c r="E20" s="35">
        <v>1</v>
      </c>
      <c r="F20" s="45"/>
      <c r="G20" s="22" t="s">
        <v>57</v>
      </c>
      <c r="H20" s="23"/>
      <c r="I20" s="24">
        <f>IF(H20=0,"",VLOOKUP(H20,A$2:D$49,2,0))</f>
      </c>
      <c r="J20" s="25" t="str">
        <f>IF(H20="夢幻(ムゲン)","発動中",IF(J19="発動中","発動中",""))</f>
        <v>発動中</v>
      </c>
      <c r="K20" s="26">
        <f>IF(H20=0,"",1)</f>
      </c>
      <c r="L20" s="27">
        <f>IF(H20=0,"",VLOOKUP(H20,A$2:D$49,4,0))</f>
      </c>
      <c r="M20" s="28">
        <f>IF(H20=0,"",K19*L19*M19)</f>
      </c>
      <c r="N20" s="29">
        <f>IF(H20=0,"",IF(H20="夢幻(ムゲン)",8,IF(J20="発動中","0",VLOOKUP(H20,A$2:E$51,5,0))))</f>
      </c>
      <c r="O20" s="29">
        <f>IF(H20=0,"",O19+N20)</f>
      </c>
      <c r="P20" s="30">
        <v>1</v>
      </c>
      <c r="Q20" s="31">
        <f>IF(H20=0,"",IF(J20="発動中",ROUNDDOWN(I20*M20*P20*0.8*1.2,0),ROUNDDOWN(I20*M20*P20*0.8,0)))</f>
      </c>
      <c r="R20" s="32">
        <f>IF(H20=0,"",R19+Q20)</f>
      </c>
    </row>
    <row r="21" spans="1:18" ht="17.25">
      <c r="A21" s="33" t="s">
        <v>58</v>
      </c>
      <c r="B21" s="1">
        <v>1250</v>
      </c>
      <c r="C21" s="34">
        <v>0.9</v>
      </c>
      <c r="D21" s="34">
        <v>0.92</v>
      </c>
      <c r="E21" s="35">
        <v>2</v>
      </c>
      <c r="F21" s="45"/>
      <c r="G21" s="22" t="s">
        <v>59</v>
      </c>
      <c r="H21" s="23"/>
      <c r="I21" s="24">
        <f>IF(H21=0,"",VLOOKUP(H21,A$2:D$49,2,0))</f>
      </c>
      <c r="J21" s="25" t="str">
        <f>IF(H21="夢幻(ムゲン)","発動中",IF(J20="発動中","発動中",""))</f>
        <v>発動中</v>
      </c>
      <c r="K21" s="26">
        <f>IF(H21=0,"",1)</f>
      </c>
      <c r="L21" s="27">
        <f>IF(H21=0,"",VLOOKUP(H21,A$2:D$49,4,0))</f>
      </c>
      <c r="M21" s="28">
        <f>IF(H21=0,"",K20*L20*M20)</f>
      </c>
      <c r="N21" s="29">
        <f>IF(H21=0,"",IF(H21="夢幻(ムゲン)",8,IF(J21="発動中","0",VLOOKUP(H21,A$2:E$51,5,0))))</f>
      </c>
      <c r="O21" s="29">
        <f>IF(H21=0,"",O20+N21)</f>
      </c>
      <c r="P21" s="30">
        <v>1</v>
      </c>
      <c r="Q21" s="31">
        <f>IF(H21=0,"",IF(J21="発動中",ROUNDDOWN(I21*M21*P21*0.8*1.2,0),ROUNDDOWN(I21*M21*P21*0.8,0)))</f>
      </c>
      <c r="R21" s="32">
        <f>IF(H21=0,"",R20+Q21)</f>
      </c>
    </row>
    <row r="22" spans="1:18" ht="17.25">
      <c r="A22" s="33" t="s">
        <v>60</v>
      </c>
      <c r="B22" s="1">
        <v>2200</v>
      </c>
      <c r="C22" s="34">
        <v>0.8</v>
      </c>
      <c r="D22" s="34">
        <v>0.9</v>
      </c>
      <c r="E22" s="35">
        <v>3</v>
      </c>
      <c r="F22" s="45"/>
      <c r="G22" s="22" t="s">
        <v>61</v>
      </c>
      <c r="H22" s="23"/>
      <c r="I22" s="24">
        <f>IF(H22=0,"",VLOOKUP(H22,A$2:D$49,2,0))</f>
      </c>
      <c r="J22" s="25" t="str">
        <f>IF(H22="夢幻(ムゲン)","発動中",IF(J21="発動中","発動中",""))</f>
        <v>発動中</v>
      </c>
      <c r="K22" s="26">
        <f>IF(H22=0,"",1)</f>
      </c>
      <c r="L22" s="27">
        <f>IF(H22=0,"",VLOOKUP(H22,A$2:D$49,4,0))</f>
      </c>
      <c r="M22" s="28">
        <f>IF(H22=0,"",K21*L21*M21)</f>
      </c>
      <c r="N22" s="29">
        <f>IF(H22=0,"",IF(H22="夢幻(ムゲン)",8,IF(J22="発動中","0",VLOOKUP(H22,A$2:E$51,5,0))))</f>
      </c>
      <c r="O22" s="29">
        <f>IF(H22=0,"",O21+N22)</f>
      </c>
      <c r="P22" s="30">
        <v>0.96</v>
      </c>
      <c r="Q22" s="31">
        <f>IF(H22=0,"",IF(J22="発動中",ROUNDDOWN(I22*M22*P22*0.8*1.2,0),ROUNDDOWN(I22*M22*P22*0.8,0)))</f>
      </c>
      <c r="R22" s="32">
        <f>IF(H22=0,"",R21+Q22)</f>
      </c>
    </row>
    <row r="23" spans="1:18" ht="17.25">
      <c r="A23" s="33" t="s">
        <v>46</v>
      </c>
      <c r="B23" s="1">
        <v>4000</v>
      </c>
      <c r="C23" s="34">
        <v>1</v>
      </c>
      <c r="D23" s="34">
        <v>0.6000000000000001</v>
      </c>
      <c r="E23" s="35">
        <v>4</v>
      </c>
      <c r="F23" s="45"/>
      <c r="G23" s="22" t="s">
        <v>62</v>
      </c>
      <c r="H23" s="23"/>
      <c r="I23" s="24">
        <f>IF(H23=0,"",VLOOKUP(H23,A$2:D$49,2,0))</f>
      </c>
      <c r="J23" s="25" t="str">
        <f>IF(H23="夢幻(ムゲン)","発動中",IF(J22="発動中","発動中",""))</f>
        <v>発動中</v>
      </c>
      <c r="K23" s="26">
        <f>IF(H23=0,"",1)</f>
      </c>
      <c r="L23" s="27">
        <f>IF(H23=0,"",VLOOKUP(H23,A$2:D$49,4,0))</f>
      </c>
      <c r="M23" s="28">
        <f>IF(H23=0,"",K22*L22*M22)</f>
      </c>
      <c r="N23" s="29">
        <f>IF(H23=0,"",IF(H23="夢幻(ムゲン)",8,IF(J23="発動中","0",VLOOKUP(H23,A$2:E$51,5,0))))</f>
      </c>
      <c r="O23" s="29">
        <f>IF(H23=0,"",O22+N23)</f>
      </c>
      <c r="P23" s="30">
        <f>P22-0.04</f>
        <v>0.9199999999999999</v>
      </c>
      <c r="Q23" s="31">
        <f>IF(H23=0,"",IF(J23="発動中",ROUNDDOWN(I23*M23*P23*0.8*1.2,0),ROUNDDOWN(I23*M23*P23*0.8,0)))</f>
      </c>
      <c r="R23" s="32">
        <f>IF(H23=0,"",R22+Q23)</f>
      </c>
    </row>
    <row r="24" spans="1:18" ht="17.25">
      <c r="A24" s="33" t="s">
        <v>22</v>
      </c>
      <c r="B24" s="1">
        <v>5500</v>
      </c>
      <c r="C24" s="34">
        <v>1</v>
      </c>
      <c r="D24" s="34">
        <v>0.6000000000000001</v>
      </c>
      <c r="E24" s="35">
        <v>4</v>
      </c>
      <c r="F24" s="45"/>
      <c r="G24" s="22" t="s">
        <v>63</v>
      </c>
      <c r="H24" s="23"/>
      <c r="I24" s="24">
        <f>IF(H24=0,"",VLOOKUP(H24,A$2:D$49,2,0))</f>
      </c>
      <c r="J24" s="25" t="str">
        <f>IF(H24="夢幻(ムゲン)","発動中",IF(J23="発動中","発動中",""))</f>
        <v>発動中</v>
      </c>
      <c r="K24" s="26">
        <f>IF(H24=0,"",1)</f>
      </c>
      <c r="L24" s="27">
        <f>IF(H24=0,"",VLOOKUP(H24,A$2:D$49,4,0))</f>
      </c>
      <c r="M24" s="28">
        <f>IF(H24=0,"",K23*L23*M23)</f>
      </c>
      <c r="N24" s="29">
        <f>IF(H24=0,"",IF(H24="夢幻(ムゲン)",8,IF(J24="発動中","0",VLOOKUP(H24,A$2:E$51,5,0))))</f>
      </c>
      <c r="O24" s="29">
        <f>IF(H24=0,"",O23+N24)</f>
      </c>
      <c r="P24" s="30">
        <f>P23-0.04</f>
        <v>0.8799999999999999</v>
      </c>
      <c r="Q24" s="31">
        <f>IF(H24=0,"",IF(J24="発動中",ROUNDDOWN(I24*M24*P24*0.8*1.2,0),ROUNDDOWN(I24*M24*P24*0.8,0)))</f>
      </c>
      <c r="R24" s="32">
        <f>IF(H24=0,"",R23+Q24)</f>
      </c>
    </row>
    <row r="25" spans="1:18" ht="17.25">
      <c r="A25" s="33" t="s">
        <v>64</v>
      </c>
      <c r="B25" s="1">
        <v>1500</v>
      </c>
      <c r="C25" s="34">
        <v>0</v>
      </c>
      <c r="D25" s="34">
        <v>0.8</v>
      </c>
      <c r="E25" s="35">
        <v>0</v>
      </c>
      <c r="F25" s="45"/>
      <c r="G25" s="22" t="s">
        <v>65</v>
      </c>
      <c r="H25" s="23"/>
      <c r="I25" s="24">
        <f>IF(H25=0,"",VLOOKUP(H25,A$2:D$49,2,0))</f>
      </c>
      <c r="J25" s="25" t="str">
        <f>IF(H25="夢幻(ムゲン)","発動中",IF(J24="発動中","発動中",""))</f>
        <v>発動中</v>
      </c>
      <c r="K25" s="26">
        <f>IF(H25=0,"",1)</f>
      </c>
      <c r="L25" s="27">
        <f>IF(H25=0,"",VLOOKUP(H25,A$2:D$49,4,0))</f>
      </c>
      <c r="M25" s="28">
        <f>IF(H25=0,"",K24*L24*M24)</f>
      </c>
      <c r="N25" s="29">
        <f>IF(H25=0,"",IF(H25="夢幻(ムゲン)",8,IF(J25="発動中","0",VLOOKUP(H25,A$2:E$51,5,0))))</f>
      </c>
      <c r="O25" s="29">
        <f>IF(H25=0,"",O24+N25)</f>
      </c>
      <c r="P25" s="30">
        <f>P24-0.04</f>
        <v>0.8399999999999999</v>
      </c>
      <c r="Q25" s="31">
        <f>IF(H25=0,"",IF(J25="発動中",ROUNDDOWN(I25*M25*P25*0.8*1.2,0),ROUNDDOWN(I25*M25*P25*0.8,0)))</f>
      </c>
      <c r="R25" s="32">
        <f>IF(H25=0,"",R24+Q25)</f>
      </c>
    </row>
    <row r="26" spans="1:18" ht="17.25">
      <c r="A26" s="18" t="s">
        <v>66</v>
      </c>
      <c r="B26" s="19">
        <v>620</v>
      </c>
      <c r="C26" s="20">
        <v>0.85</v>
      </c>
      <c r="D26" s="20">
        <v>0.75</v>
      </c>
      <c r="E26" s="21">
        <v>0</v>
      </c>
      <c r="F26" s="45"/>
      <c r="G26" s="22" t="s">
        <v>67</v>
      </c>
      <c r="H26" s="23"/>
      <c r="I26" s="24">
        <f>IF(H26=0,"",VLOOKUP(H26,A$2:D$49,2,0))</f>
      </c>
      <c r="J26" s="25" t="str">
        <f>IF(H26="夢幻(ムゲン)","発動中",IF(J25="発動中","発動中",""))</f>
        <v>発動中</v>
      </c>
      <c r="K26" s="26">
        <f>IF(H26=0,"",1)</f>
      </c>
      <c r="L26" s="27">
        <f>IF(H26=0,"",VLOOKUP(H26,A$2:D$49,4,0))</f>
      </c>
      <c r="M26" s="28">
        <f>IF(H26=0,"",K25*L25*M25)</f>
      </c>
      <c r="N26" s="29">
        <f>IF(H26=0,"",IF(H26="夢幻(ムゲン)",8,IF(J26="発動中","0",VLOOKUP(H26,A$2:E$51,5,0))))</f>
      </c>
      <c r="O26" s="29">
        <f>IF(H26=0,"",O25+N26)</f>
      </c>
      <c r="P26" s="30">
        <f>P25-0.04</f>
        <v>0.7999999999999998</v>
      </c>
      <c r="Q26" s="31">
        <f>IF(H26=0,"",IF(J26="発動中",ROUNDDOWN(I26*M26*P26*0.8*1.2,0),ROUNDDOWN(I26*M26*P26*0.8,0)))</f>
      </c>
      <c r="R26" s="32">
        <f>IF(H26=0,"",R25+Q26)</f>
      </c>
    </row>
    <row r="27" spans="1:18" ht="17.25">
      <c r="A27" s="33" t="s">
        <v>68</v>
      </c>
      <c r="B27" s="1">
        <v>930</v>
      </c>
      <c r="C27" s="34">
        <v>0.8</v>
      </c>
      <c r="D27" s="34">
        <v>0.8</v>
      </c>
      <c r="E27" s="35">
        <v>0</v>
      </c>
      <c r="F27" s="45"/>
      <c r="G27" s="22" t="s">
        <v>69</v>
      </c>
      <c r="H27" s="23"/>
      <c r="I27" s="24">
        <f>IF(H27=0,"",VLOOKUP(H27,A$2:D$49,2,0))</f>
      </c>
      <c r="J27" s="25" t="str">
        <f>IF(H27="夢幻(ムゲン)","発動中",IF(J26="発動中","発動中",""))</f>
        <v>発動中</v>
      </c>
      <c r="K27" s="26">
        <f>IF(H27=0,"",1)</f>
      </c>
      <c r="L27" s="27">
        <f>IF(H27=0,"",VLOOKUP(H27,A$2:D$49,4,0))</f>
      </c>
      <c r="M27" s="28">
        <f>IF(H27=0,"",K26*L26*M26)</f>
      </c>
      <c r="N27" s="29">
        <f>IF(H27=0,"",IF(H27="夢幻(ムゲン)",8,IF(J27="発動中","0",VLOOKUP(H27,A$2:E$51,5,0))))</f>
      </c>
      <c r="O27" s="29">
        <f>IF(H27=0,"",O26+N27)</f>
      </c>
      <c r="P27" s="30">
        <f>P26-0.04</f>
        <v>0.7599999999999998</v>
      </c>
      <c r="Q27" s="31">
        <f>IF(H27=0,"",IF(J27="発動中",ROUNDDOWN(I27*M27*P27*0.8*1.2,0),ROUNDDOWN(I27*M27*P27*0.8,0)))</f>
      </c>
      <c r="R27" s="32">
        <f>IF(H27=0,"",R26+Q27)</f>
      </c>
    </row>
    <row r="28" spans="1:18" ht="17.25">
      <c r="A28" s="33" t="s">
        <v>70</v>
      </c>
      <c r="B28" s="1">
        <v>1640</v>
      </c>
      <c r="C28" s="34">
        <v>1</v>
      </c>
      <c r="D28" s="34">
        <v>0.92</v>
      </c>
      <c r="E28" s="35">
        <v>0</v>
      </c>
      <c r="F28" s="45"/>
      <c r="G28" s="22" t="s">
        <v>71</v>
      </c>
      <c r="H28" s="23"/>
      <c r="I28" s="24">
        <f>IF(H28=0,"",VLOOKUP(H28,A$2:D$49,2,0))</f>
      </c>
      <c r="J28" s="25" t="str">
        <f>IF(H28="夢幻(ムゲン)","発動中",IF(J27="発動中","発動中",""))</f>
        <v>発動中</v>
      </c>
      <c r="K28" s="26">
        <f>IF(H28=0,"",1)</f>
      </c>
      <c r="L28" s="27">
        <f>IF(H28=0,"",VLOOKUP(H28,A$2:D$49,4,0))</f>
      </c>
      <c r="M28" s="28">
        <f>IF(H28=0,"",K27*L27*M27)</f>
      </c>
      <c r="N28" s="29">
        <f>IF(H28=0,"",IF(H28="夢幻(ムゲン)",8,IF(J28="発動中","0",VLOOKUP(H28,A$2:E$51,5,0))))</f>
      </c>
      <c r="O28" s="29">
        <f>IF(H28=0,"",O27+N28)</f>
      </c>
      <c r="P28" s="30">
        <f>P27-0.04</f>
        <v>0.7199999999999998</v>
      </c>
      <c r="Q28" s="31">
        <f>IF(H28=0,"",IF(J28="発動中",ROUNDDOWN(I28*M28*P28*0.8*1.2,0),ROUNDDOWN(I28*M28*P28*0.8,0)))</f>
      </c>
      <c r="R28" s="32">
        <f>IF(H28=0,"",R27+Q28)</f>
      </c>
    </row>
    <row r="29" spans="1:18" ht="17.25">
      <c r="A29" s="33" t="s">
        <v>72</v>
      </c>
      <c r="B29" s="1">
        <v>1740</v>
      </c>
      <c r="C29" s="34">
        <v>1</v>
      </c>
      <c r="D29" s="34">
        <v>0.92</v>
      </c>
      <c r="E29" s="35">
        <v>0</v>
      </c>
      <c r="F29" s="45"/>
      <c r="G29" s="22" t="s">
        <v>73</v>
      </c>
      <c r="H29" s="23"/>
      <c r="I29" s="24">
        <f>IF(H29=0,"",VLOOKUP(H29,A$2:D$49,2,0))</f>
      </c>
      <c r="J29" s="25" t="str">
        <f>IF(H29="夢幻(ムゲン)","発動中",IF(J28="発動中","発動中",""))</f>
        <v>発動中</v>
      </c>
      <c r="K29" s="26">
        <f>IF(H29=0,"",1)</f>
      </c>
      <c r="L29" s="27">
        <f>IF(H29=0,"",VLOOKUP(H29,A$2:D$49,4,0))</f>
      </c>
      <c r="M29" s="28">
        <f>IF(H29=0,"",K28*L28*M28)</f>
      </c>
      <c r="N29" s="29">
        <f>IF(H29=0,"",IF(H29="夢幻(ムゲン)",8,IF(J29="発動中","0",VLOOKUP(H29,A$2:E$51,5,0))))</f>
      </c>
      <c r="O29" s="29">
        <f>IF(H29=0,"",O28+N29)</f>
      </c>
      <c r="P29" s="30">
        <f>P28-0.04</f>
        <v>0.6799999999999997</v>
      </c>
      <c r="Q29" s="31">
        <f>IF(H29=0,"",IF(J29="発動中",ROUNDDOWN(I29*M29*P29*0.8*1.2,0),ROUNDDOWN(I29*M29*P29*0.8,0)))</f>
      </c>
      <c r="R29" s="32">
        <f>IF(H29=0,"",R28+Q29)</f>
      </c>
    </row>
    <row r="30" spans="1:18" ht="17.25">
      <c r="A30" s="38" t="s">
        <v>74</v>
      </c>
      <c r="B30" s="39">
        <v>1940</v>
      </c>
      <c r="C30" s="40">
        <v>1</v>
      </c>
      <c r="D30" s="40">
        <v>0.92</v>
      </c>
      <c r="E30" s="41">
        <v>0</v>
      </c>
      <c r="F30" s="45"/>
      <c r="G30" s="22" t="s">
        <v>75</v>
      </c>
      <c r="H30" s="23"/>
      <c r="I30" s="24">
        <f>IF(H30=0,"",VLOOKUP(H30,A$2:D$49,2,0))</f>
      </c>
      <c r="J30" s="25" t="str">
        <f>IF(H30="夢幻(ムゲン)","発動中",IF(J29="発動中","発動中",""))</f>
        <v>発動中</v>
      </c>
      <c r="K30" s="26">
        <f>IF(H30=0,"",1)</f>
      </c>
      <c r="L30" s="27">
        <f>IF(H30=0,"",VLOOKUP(H30,A$2:D$49,4,0))</f>
      </c>
      <c r="M30" s="28">
        <f>IF(H30=0,"",K29*L29*M29)</f>
      </c>
      <c r="N30" s="29">
        <f>IF(H30=0,"",IF(H30="夢幻(ムゲン)",8,IF(J30="発動中","0",VLOOKUP(H30,A$2:E$51,5,0))))</f>
      </c>
      <c r="O30" s="29">
        <f>IF(H30=0,"",O29+N30)</f>
      </c>
      <c r="P30" s="30">
        <f>P29-0.04</f>
        <v>0.6399999999999997</v>
      </c>
      <c r="Q30" s="31">
        <f>IF(H30=0,"",IF(J30="発動中",ROUNDDOWN(I30*M30*P30*0.8*1.2,0),ROUNDDOWN(I30*M30*P30*0.8,0)))</f>
      </c>
      <c r="R30" s="32">
        <f>IF(H30=0,"",R29+Q30)</f>
      </c>
    </row>
    <row r="31" spans="1:18" ht="17.25">
      <c r="A31" s="33" t="s">
        <v>76</v>
      </c>
      <c r="B31" s="1">
        <v>1700</v>
      </c>
      <c r="C31" s="34">
        <v>1</v>
      </c>
      <c r="D31" s="34">
        <v>0.77</v>
      </c>
      <c r="E31" s="35">
        <v>0</v>
      </c>
      <c r="F31" s="45"/>
      <c r="G31" s="22" t="s">
        <v>77</v>
      </c>
      <c r="H31" s="23"/>
      <c r="I31" s="24">
        <f>IF(H31=0,"",VLOOKUP(H31,A$2:D$49,2,0))</f>
      </c>
      <c r="J31" s="25" t="str">
        <f>IF(H31="夢幻(ムゲン)","発動中",IF(J30="発動中","発動中",""))</f>
        <v>発動中</v>
      </c>
      <c r="K31" s="26">
        <f>IF(H31=0,"",1)</f>
      </c>
      <c r="L31" s="27">
        <f>IF(H31=0,"",VLOOKUP(H31,A$2:D$49,4,0))</f>
      </c>
      <c r="M31" s="28">
        <f>IF(H31=0,"",K30*L30*M30)</f>
      </c>
      <c r="N31" s="29">
        <f>IF(H31=0,"",IF(H31="夢幻(ムゲン)",8,IF(J31="発動中","0",VLOOKUP(H31,A$2:E$51,5,0))))</f>
      </c>
      <c r="O31" s="29">
        <f>IF(H31=0,"",O30+N31)</f>
      </c>
      <c r="P31" s="30">
        <f>P30-0.04</f>
        <v>0.5999999999999996</v>
      </c>
      <c r="Q31" s="31">
        <f>IF(H31=0,"",IF(J31="発動中",ROUNDDOWN(I31*M31*P31*0.8*1.2,0),ROUNDDOWN(I31*M31*P31*0.8,0)))</f>
      </c>
      <c r="R31" s="32">
        <f>IF(H31=0,"",R30+Q31)</f>
      </c>
    </row>
    <row r="32" spans="1:18" ht="17.25">
      <c r="A32" s="33" t="s">
        <v>78</v>
      </c>
      <c r="B32" s="1">
        <v>1020</v>
      </c>
      <c r="C32" s="34">
        <v>1</v>
      </c>
      <c r="D32" s="34">
        <v>0.77</v>
      </c>
      <c r="E32" s="35">
        <v>0</v>
      </c>
      <c r="F32" s="45"/>
      <c r="G32" s="22" t="s">
        <v>79</v>
      </c>
      <c r="H32" s="23"/>
      <c r="I32" s="24">
        <f>IF(H32=0,"",VLOOKUP(H32,A$2:D$49,2,0))</f>
      </c>
      <c r="J32" s="25" t="str">
        <f>IF(H32="夢幻(ムゲン)","発動中",IF(J31="発動中","発動中",""))</f>
        <v>発動中</v>
      </c>
      <c r="K32" s="26">
        <f>IF(H32=0,"",1)</f>
      </c>
      <c r="L32" s="27">
        <f>IF(H32=0,"",VLOOKUP(H32,A$2:D$49,4,0))</f>
      </c>
      <c r="M32" s="28">
        <f>IF(H32=0,"",K31*L31*M31)</f>
      </c>
      <c r="N32" s="29">
        <f>IF(H32=0,"",IF(H32="夢幻(ムゲン)",8,IF(J32="発動中","0",VLOOKUP(H32,A$2:E$51,5,0))))</f>
      </c>
      <c r="O32" s="29">
        <f>IF(H32=0,"",O31+N32)</f>
      </c>
      <c r="P32" s="30">
        <f>P31-0.02</f>
        <v>0.5799999999999996</v>
      </c>
      <c r="Q32" s="31">
        <f>IF(H32=0,"",IF(J32="発動中",ROUNDDOWN(I32*M32*P32*0.8*1.2,0),ROUNDDOWN(I32*M32*P32*0.8,0)))</f>
      </c>
      <c r="R32" s="32">
        <f>IF(H32=0,"",R31+Q32)</f>
      </c>
    </row>
    <row r="33" spans="1:18" ht="17.25">
      <c r="A33" s="33" t="s">
        <v>80</v>
      </c>
      <c r="B33" s="1">
        <v>0</v>
      </c>
      <c r="C33" s="34">
        <v>1</v>
      </c>
      <c r="D33" s="34">
        <v>0.8</v>
      </c>
      <c r="E33" s="35">
        <v>0</v>
      </c>
      <c r="F33" s="45"/>
      <c r="G33" s="22" t="s">
        <v>81</v>
      </c>
      <c r="H33" s="23"/>
      <c r="I33" s="24">
        <f>IF(H33=0,"",VLOOKUP(H33,A$2:D$49,2,0))</f>
      </c>
      <c r="J33" s="25" t="str">
        <f>IF(H33="夢幻(ムゲン)","発動中",IF(J32="発動中","発動中",""))</f>
        <v>発動中</v>
      </c>
      <c r="K33" s="26">
        <f>IF(H33=0,"",1)</f>
      </c>
      <c r="L33" s="27">
        <f>IF(H33=0,"",VLOOKUP(H33,A$2:D$49,4,0))</f>
      </c>
      <c r="M33" s="28">
        <f>IF(H33=0,"",K32*L32*M32)</f>
      </c>
      <c r="N33" s="29">
        <f>IF(H33=0,"",IF(H33="夢幻(ムゲン)",8,IF(J33="発動中","0",VLOOKUP(H33,A$2:E$51,5,0))))</f>
      </c>
      <c r="O33" s="29">
        <f>IF(H33=0,"",O32+N33)</f>
      </c>
      <c r="P33" s="30">
        <f>P32-0.02</f>
        <v>0.5599999999999996</v>
      </c>
      <c r="Q33" s="31">
        <f>IF(H33=0,"",IF(J33="発動中",ROUNDDOWN(I33*M33*P33*0.8*1.2,0),ROUNDDOWN(I33*M33*P33*0.8,0)))</f>
      </c>
      <c r="R33" s="32">
        <f>IF(H33=0,"",R32+Q33)</f>
      </c>
    </row>
    <row r="34" spans="1:18" ht="17.25">
      <c r="A34" s="33" t="s">
        <v>82</v>
      </c>
      <c r="B34" s="1">
        <v>1610</v>
      </c>
      <c r="C34" s="34">
        <v>1</v>
      </c>
      <c r="D34" s="34">
        <v>0.8</v>
      </c>
      <c r="E34" s="35">
        <v>0</v>
      </c>
      <c r="F34" s="45"/>
      <c r="G34" s="22" t="s">
        <v>83</v>
      </c>
      <c r="H34" s="23"/>
      <c r="I34" s="24">
        <f>IF(H34=0,"",VLOOKUP(H34,A$2:D$49,2,0))</f>
      </c>
      <c r="J34" s="25" t="str">
        <f>IF(H34="夢幻(ムゲン)","発動中",IF(J33="発動中","発動中",""))</f>
        <v>発動中</v>
      </c>
      <c r="K34" s="26">
        <f>IF(H34=0,"",1)</f>
      </c>
      <c r="L34" s="27">
        <f>IF(H34=0,"",VLOOKUP(H34,A$2:D$49,4,0))</f>
      </c>
      <c r="M34" s="28">
        <f>IF(H34=0,"",K33*L33*M33)</f>
      </c>
      <c r="N34" s="29">
        <f>IF(H34=0,"",IF(H34="夢幻(ムゲン)",8,IF(J34="発動中","0",VLOOKUP(H34,A$2:E$51,5,0))))</f>
      </c>
      <c r="O34" s="29">
        <f>IF(H34=0,"",O33+N34)</f>
      </c>
      <c r="P34" s="30">
        <f>P33-0.02</f>
        <v>0.5399999999999996</v>
      </c>
      <c r="Q34" s="31">
        <f>IF(H34=0,"",IF(J34="発動中",ROUNDDOWN(I34*M34*P34*0.8*1.2,0),ROUNDDOWN(I34*M34*P34*0.8,0)))</f>
      </c>
      <c r="R34" s="32">
        <f>IF(H34=0,"",R33+Q34)</f>
      </c>
    </row>
    <row r="35" spans="1:18" ht="17.25">
      <c r="A35" s="33" t="s">
        <v>84</v>
      </c>
      <c r="B35" s="1">
        <v>3800</v>
      </c>
      <c r="C35" s="34">
        <v>1</v>
      </c>
      <c r="D35" s="34">
        <v>0.4</v>
      </c>
      <c r="E35" s="35">
        <v>4</v>
      </c>
      <c r="F35" s="45"/>
      <c r="G35" s="22" t="s">
        <v>85</v>
      </c>
      <c r="H35" s="23"/>
      <c r="I35" s="24">
        <f>IF(H35=0,"",VLOOKUP(H35,A$2:D$49,2,0))</f>
      </c>
      <c r="J35" s="25" t="str">
        <f>IF(H35="夢幻(ムゲン)","発動中",IF(J34="発動中","発動中",""))</f>
        <v>発動中</v>
      </c>
      <c r="K35" s="26">
        <f>IF(H35=0,"",1)</f>
      </c>
      <c r="L35" s="27">
        <f>IF(H35=0,"",VLOOKUP(H35,A$2:D$49,4,0))</f>
      </c>
      <c r="M35" s="28">
        <f>IF(H35=0,"",K34*L34*M34)</f>
      </c>
      <c r="N35" s="29">
        <f>IF(H35=0,"",IF(H35="夢幻(ムゲン)",8,IF(J35="発動中","0",VLOOKUP(H35,A$2:E$51,5,0))))</f>
      </c>
      <c r="O35" s="29">
        <f>IF(H35=0,"",O34+N35)</f>
      </c>
      <c r="P35" s="30">
        <f>P34-0.02</f>
        <v>0.5199999999999996</v>
      </c>
      <c r="Q35" s="31">
        <f>IF(H35=0,"",IF(J35="発動中",ROUNDDOWN(I35*M35*P35*0.8*1.2,0),ROUNDDOWN(I35*M35*P35*0.8,0)))</f>
      </c>
      <c r="R35" s="32">
        <f>IF(H35=0,"",R34+Q35)</f>
      </c>
    </row>
    <row r="36" spans="1:18" ht="17.25">
      <c r="A36" s="38" t="s">
        <v>86</v>
      </c>
      <c r="B36" s="39">
        <v>0</v>
      </c>
      <c r="C36" s="40">
        <v>0.7</v>
      </c>
      <c r="D36" s="40">
        <v>0.92</v>
      </c>
      <c r="E36" s="41">
        <v>4</v>
      </c>
      <c r="F36" s="45"/>
      <c r="G36" s="22" t="s">
        <v>87</v>
      </c>
      <c r="H36" s="23"/>
      <c r="I36" s="24">
        <f>IF(H36=0,"",VLOOKUP(H36,A$2:D$49,2,0))</f>
      </c>
      <c r="J36" s="25" t="str">
        <f>IF(H36="夢幻(ムゲン)","発動中",IF(J35="発動中","発動中",""))</f>
        <v>発動中</v>
      </c>
      <c r="K36" s="26">
        <f>IF(H36=0,"",1)</f>
      </c>
      <c r="L36" s="27">
        <f>IF(H36=0,"",VLOOKUP(H36,A$2:D$49,4,0))</f>
      </c>
      <c r="M36" s="28">
        <f>IF(H36=0,"",K35*L35*M35)</f>
      </c>
      <c r="N36" s="29">
        <f>IF(H36=0,"",IF(H36="夢幻(ムゲン)",8,IF(J36="発動中","0",VLOOKUP(H36,A$2:E$51,5,0))))</f>
      </c>
      <c r="O36" s="29">
        <f>IF(H36=0,"",O35+N36)</f>
      </c>
      <c r="P36" s="30">
        <f>P35-0.02</f>
        <v>0.49999999999999956</v>
      </c>
      <c r="Q36" s="31">
        <f>IF(H36=0,"",IF(J36="発動中",ROUNDDOWN(I36*M36*P36*0.8*1.2,0),ROUNDDOWN(I36*M36*P36*0.8,0)))</f>
      </c>
      <c r="R36" s="32">
        <f>IF(H36=0,"",R35+Q36)</f>
      </c>
    </row>
    <row r="37" spans="1:18" ht="17.25">
      <c r="A37" s="33" t="s">
        <v>88</v>
      </c>
      <c r="B37" s="1">
        <v>2100</v>
      </c>
      <c r="C37" s="34">
        <v>1</v>
      </c>
      <c r="D37" s="34">
        <v>0.6000000000000001</v>
      </c>
      <c r="E37" s="35">
        <v>0</v>
      </c>
      <c r="F37" s="45"/>
      <c r="G37" s="22" t="s">
        <v>89</v>
      </c>
      <c r="H37" s="23"/>
      <c r="I37" s="24">
        <f>IF(H37=0,"",VLOOKUP(H37,A$2:D$49,2,0))</f>
      </c>
      <c r="J37" s="25" t="str">
        <f>IF(H37="夢幻(ムゲン)","発動中",IF(J36="発動中","発動中",""))</f>
        <v>発動中</v>
      </c>
      <c r="K37" s="26">
        <f>IF(H37=0,"",1)</f>
      </c>
      <c r="L37" s="27">
        <f>IF(H37=0,"",VLOOKUP(H37,A$2:D$49,4,0))</f>
      </c>
      <c r="M37" s="28">
        <f>IF(H37=0,"",K36*L36*M36)</f>
      </c>
      <c r="N37" s="29">
        <f>IF(H37=0,"",IF(H37="夢幻(ムゲン)",8,IF(J37="発動中","0",VLOOKUP(H37,A$2:E$51,5,0))))</f>
      </c>
      <c r="O37" s="29">
        <f>IF(H37=0,"",O36+N37)</f>
      </c>
      <c r="P37" s="30">
        <f>P36-0.02</f>
        <v>0.47999999999999954</v>
      </c>
      <c r="Q37" s="31">
        <f>IF(H37=0,"",IF(J37="発動中",ROUNDDOWN(I37*M37*P37*0.8*1.2,0),ROUNDDOWN(I37*M37*P37*0.8,0)))</f>
      </c>
      <c r="R37" s="32">
        <f>IF(H37=0,"",R36+Q37)</f>
      </c>
    </row>
    <row r="38" spans="1:18" ht="17.25">
      <c r="A38" s="33" t="s">
        <v>90</v>
      </c>
      <c r="B38" s="1">
        <v>0</v>
      </c>
      <c r="C38" s="34">
        <v>1</v>
      </c>
      <c r="D38" s="34">
        <v>0.86</v>
      </c>
      <c r="E38" s="35">
        <v>0</v>
      </c>
      <c r="F38" s="45"/>
      <c r="G38" s="22" t="s">
        <v>91</v>
      </c>
      <c r="H38" s="23"/>
      <c r="I38" s="24">
        <f>IF(H38=0,"",VLOOKUP(H38,A$2:D$49,2,0))</f>
      </c>
      <c r="J38" s="25" t="str">
        <f>IF(H38="夢幻(ムゲン)","発動中",IF(J37="発動中","発動中",""))</f>
        <v>発動中</v>
      </c>
      <c r="K38" s="26">
        <f>IF(H38=0,"",1)</f>
      </c>
      <c r="L38" s="27">
        <f>IF(H38=0,"",VLOOKUP(H38,A$2:D$49,4,0))</f>
      </c>
      <c r="M38" s="28">
        <f>IF(H38=0,"",K37*L37*M37)</f>
      </c>
      <c r="N38" s="29">
        <f>IF(H38=0,"",IF(H38="夢幻(ムゲン)",8,IF(J38="発動中","0",VLOOKUP(H38,A$2:E$51,5,0))))</f>
      </c>
      <c r="O38" s="29">
        <f>IF(H38=0,"",O37+N38)</f>
      </c>
      <c r="P38" s="30">
        <f>P37-0.02</f>
        <v>0.4599999999999995</v>
      </c>
      <c r="Q38" s="31">
        <f>IF(H38=0,"",IF(J38="発動中",ROUNDDOWN(I38*M38*P38*0.8*1.2,0),ROUNDDOWN(I38*M38*P38*0.8,0)))</f>
      </c>
      <c r="R38" s="32">
        <f>IF(H38=0,"",R37+Q38)</f>
      </c>
    </row>
    <row r="39" spans="1:18" ht="17.25">
      <c r="A39" s="33" t="s">
        <v>92</v>
      </c>
      <c r="B39" s="1">
        <v>1800</v>
      </c>
      <c r="C39" s="34">
        <v>0</v>
      </c>
      <c r="D39" s="34">
        <v>0.6000000000000001</v>
      </c>
      <c r="E39" s="35">
        <v>0</v>
      </c>
      <c r="F39" s="45"/>
      <c r="G39" s="22" t="s">
        <v>93</v>
      </c>
      <c r="H39" s="23"/>
      <c r="I39" s="24">
        <f>IF(H39=0,"",VLOOKUP(H39,A$2:D$49,2,0))</f>
      </c>
      <c r="J39" s="25" t="str">
        <f>IF(H39="夢幻(ムゲン)","発動中",IF(J38="発動中","発動中",""))</f>
        <v>発動中</v>
      </c>
      <c r="K39" s="26">
        <f>IF(H39=0,"",1)</f>
      </c>
      <c r="L39" s="27">
        <f>IF(H39=0,"",VLOOKUP(H39,A$2:D$49,4,0))</f>
      </c>
      <c r="M39" s="28">
        <f>IF(H39=0,"",K38*L38*M38)</f>
      </c>
      <c r="N39" s="29">
        <f>IF(H39=0,"",IF(H39="夢幻(ムゲン)",8,IF(J39="発動中","0",VLOOKUP(H39,A$2:E$51,5,0))))</f>
      </c>
      <c r="O39" s="29">
        <f>IF(H39=0,"",O38+N39)</f>
      </c>
      <c r="P39" s="30">
        <f>P38-0.02</f>
        <v>0.4399999999999995</v>
      </c>
      <c r="Q39" s="31">
        <f>IF(H39=0,"",IF(J39="発動中",ROUNDDOWN(I39*M39*P39*0.8*1.2,0),ROUNDDOWN(I39*M39*P39*0.8,0)))</f>
      </c>
      <c r="R39" s="32">
        <f>IF(H39=0,"",R38+Q39)</f>
      </c>
    </row>
    <row r="40" spans="1:18" ht="17.25">
      <c r="A40" s="33" t="s">
        <v>94</v>
      </c>
      <c r="B40" s="1">
        <v>0</v>
      </c>
      <c r="C40" s="34">
        <v>0</v>
      </c>
      <c r="D40" s="34">
        <v>0.84</v>
      </c>
      <c r="E40" s="35">
        <v>0</v>
      </c>
      <c r="F40" s="45"/>
      <c r="G40" s="22" t="s">
        <v>95</v>
      </c>
      <c r="H40" s="23"/>
      <c r="I40" s="24">
        <f>IF(H40=0,"",VLOOKUP(H40,A$2:D$49,2,0))</f>
      </c>
      <c r="J40" s="25" t="str">
        <f>IF(H40="夢幻(ムゲン)","発動中",IF(J39="発動中","発動中",""))</f>
        <v>発動中</v>
      </c>
      <c r="K40" s="26">
        <f>IF(H40=0,"",1)</f>
      </c>
      <c r="L40" s="27">
        <f>IF(H40=0,"",VLOOKUP(H40,A$2:D$49,4,0))</f>
      </c>
      <c r="M40" s="28">
        <f>IF(H40=0,"",K39*L39*M39)</f>
      </c>
      <c r="N40" s="29">
        <f>IF(H40=0,"",IF(H40="夢幻(ムゲン)",8,IF(J40="発動中","0",VLOOKUP(H40,A$2:E$51,5,0))))</f>
      </c>
      <c r="O40" s="29">
        <f>IF(H40=0,"",O39+N40)</f>
      </c>
      <c r="P40" s="30">
        <f>P39-0.02</f>
        <v>0.4199999999999995</v>
      </c>
      <c r="Q40" s="31">
        <f>IF(H40=0,"",IF(J40="発動中",ROUNDDOWN(I40*M40*P40*0.8*1.2,0),ROUNDDOWN(I40*M40*P40*0.8,0)))</f>
      </c>
      <c r="R40" s="32"/>
    </row>
    <row r="41" spans="1:18" ht="17.25">
      <c r="A41" s="33" t="s">
        <v>96</v>
      </c>
      <c r="B41" s="1">
        <v>2000</v>
      </c>
      <c r="C41" s="34">
        <v>0</v>
      </c>
      <c r="D41" s="34">
        <v>0.6000000000000001</v>
      </c>
      <c r="E41" s="35">
        <v>0</v>
      </c>
      <c r="F41" s="45"/>
      <c r="G41" s="22" t="s">
        <v>97</v>
      </c>
      <c r="H41" s="23"/>
      <c r="I41" s="24">
        <f>IF(H41=0,"",VLOOKUP(H41,A$2:D$49,2,0))</f>
      </c>
      <c r="J41" s="25" t="str">
        <f>IF(H41="夢幻(ムゲン)","発動中",IF(J40="発動中","発動中",""))</f>
        <v>発動中</v>
      </c>
      <c r="K41" s="26">
        <f>IF(H41=0,"",1)</f>
      </c>
      <c r="L41" s="27">
        <f>IF(H41=0,"",VLOOKUP(H41,A$2:D$49,4,0))</f>
      </c>
      <c r="M41" s="28">
        <f>IF(H41=0,"",K40*L40*M40)</f>
      </c>
      <c r="N41" s="29">
        <f>IF(H41=0,"",IF(H41="夢幻(ムゲン)",8,IF(J41="発動中","0",VLOOKUP(H41,A$2:E$51,5,0))))</f>
      </c>
      <c r="O41" s="29">
        <f>IF(H41=0,"",O40+N41)</f>
      </c>
      <c r="P41" s="30">
        <f>P40-0.02</f>
        <v>0.39999999999999947</v>
      </c>
      <c r="Q41" s="31">
        <f>IF(H41=0,"",IF(J41="発動中",ROUNDDOWN(I41*M41*P41*0.8*1.2,0),ROUNDDOWN(I41*M41*P41*0.8,0)))</f>
      </c>
      <c r="R41" s="32"/>
    </row>
    <row r="42" spans="1:18" ht="17.25">
      <c r="A42" s="33" t="s">
        <v>19</v>
      </c>
      <c r="B42" s="1">
        <v>0</v>
      </c>
      <c r="C42" s="34">
        <v>1</v>
      </c>
      <c r="D42" s="34">
        <v>1</v>
      </c>
      <c r="E42" s="35">
        <v>8</v>
      </c>
      <c r="F42" s="45"/>
      <c r="G42" s="22" t="s">
        <v>98</v>
      </c>
      <c r="H42" s="23"/>
      <c r="I42" s="24">
        <f>IF(H42=0,"",VLOOKUP(H42,A$2:D$49,2,0))</f>
      </c>
      <c r="J42" s="25" t="str">
        <f>IF(H42="夢幻(ムゲン)","発動中",IF(J41="発動中","発動中",""))</f>
        <v>発動中</v>
      </c>
      <c r="K42" s="26">
        <f>IF(H42=0,"",1)</f>
      </c>
      <c r="L42" s="27">
        <f>IF(H42=0,"",VLOOKUP(H42,A$2:D$49,4,0))</f>
      </c>
      <c r="M42" s="28">
        <f>IF(H42=0,"",K41*L41*M41)</f>
      </c>
      <c r="N42" s="29">
        <f>IF(H42=0,"",IF(H42="夢幻(ムゲン)",8,IF(J42="発動中","0",VLOOKUP(H42,A$2:E$51,5,0))))</f>
      </c>
      <c r="O42" s="29">
        <f>IF(H42=0,"",O41+N42)</f>
      </c>
      <c r="P42" s="30">
        <f>P41-0.02</f>
        <v>0.37999999999999945</v>
      </c>
      <c r="Q42" s="31">
        <f>IF(H42=0,"",IF(J42="発動中",ROUNDDOWN(I42*M42*P42*0.8*1.2,0),ROUNDDOWN(I42*M42*P42*0.8,0)))</f>
      </c>
      <c r="R42" s="32">
        <f>IF(H40=0,"",R39+Q40)</f>
      </c>
    </row>
    <row r="43" spans="1:18" ht="17.25">
      <c r="A43" s="46" t="s">
        <v>99</v>
      </c>
      <c r="B43" s="47">
        <v>0</v>
      </c>
      <c r="C43" s="48">
        <v>1</v>
      </c>
      <c r="D43" s="48">
        <v>1</v>
      </c>
      <c r="E43" s="49">
        <v>4</v>
      </c>
      <c r="F43" s="45"/>
      <c r="G43" s="22" t="s">
        <v>100</v>
      </c>
      <c r="H43" s="23"/>
      <c r="I43" s="24">
        <f>IF(H43=0,"",VLOOKUP(H43,A$2:D$49,2,0))</f>
      </c>
      <c r="J43" s="25" t="str">
        <f>IF(H43="夢幻(ムゲン)","発動中",IF(J42="発動中","発動中",""))</f>
        <v>発動中</v>
      </c>
      <c r="K43" s="26">
        <f>IF(H43=0,"",1)</f>
      </c>
      <c r="L43" s="27">
        <f>IF(H43=0,"",VLOOKUP(H43,A$2:D$49,4,0))</f>
      </c>
      <c r="M43" s="28">
        <f>IF(H43=0,"",K42*L42*M42)</f>
      </c>
      <c r="N43" s="29">
        <f>IF(H43=0,"",IF(H43="夢幻(ムゲン)",8,IF(J43="発動中","0",VLOOKUP(H43,A$2:E$51,5,0))))</f>
      </c>
      <c r="O43" s="29">
        <f>IF(H43=0,"",O42+N43)</f>
      </c>
      <c r="P43" s="30">
        <f>P42-0.02</f>
        <v>0.35999999999999943</v>
      </c>
      <c r="Q43" s="31">
        <f>IF(H43=0,"",IF(J43="発動中",ROUNDDOWN(I43*M43*P43*0.8*1.2,0),ROUNDDOWN(I43*M43*P43*0.8,0)))</f>
      </c>
      <c r="R43" s="32">
        <f>IF(H41=0,"",R42+Q41)</f>
      </c>
    </row>
    <row r="44" spans="1:18" ht="17.25">
      <c r="A44" s="50" t="s">
        <v>101</v>
      </c>
      <c r="F44" s="45"/>
      <c r="G44" s="22" t="s">
        <v>102</v>
      </c>
      <c r="H44" s="23"/>
      <c r="I44" s="24">
        <f>IF(H44=0,"",VLOOKUP(H44,A$2:D$49,2,0))</f>
      </c>
      <c r="J44" s="25" t="str">
        <f>IF(H44="夢幻(ムゲン)","発動中",IF(J43="発動中","発動中",""))</f>
        <v>発動中</v>
      </c>
      <c r="K44" s="26">
        <f>IF(H44=0,"",1)</f>
      </c>
      <c r="L44" s="27">
        <f>IF(H44=0,"",VLOOKUP(H44,A$2:D$49,4,0))</f>
      </c>
      <c r="M44" s="28">
        <f>IF(H44=0,"",K43*L43*M43)</f>
      </c>
      <c r="N44" s="29">
        <f>IF(H44=0,"",IF(H44="夢幻(ムゲン)",8,IF(J44="発動中","0",VLOOKUP(H44,A$2:E$51,5,0))))</f>
      </c>
      <c r="O44" s="29">
        <f>IF(H44=0,"",O43+N44)</f>
      </c>
      <c r="P44" s="30">
        <f>P43-0.02</f>
        <v>0.3399999999999994</v>
      </c>
      <c r="Q44" s="31">
        <f>IF(H44=0,"",IF(J44="発動中",ROUNDDOWN(I44*M44*P44*0.8*1.2,0),ROUNDDOWN(I44*M44*P44*0.8,0)))</f>
      </c>
      <c r="R44" s="32">
        <f>IF(H42=0,"",R43+Q42)</f>
      </c>
    </row>
    <row r="45" spans="6:18" ht="17.25">
      <c r="F45" s="51"/>
      <c r="G45" s="22" t="s">
        <v>103</v>
      </c>
      <c r="H45" s="23"/>
      <c r="I45" s="24">
        <f>IF(H45=0,"",VLOOKUP(H45,A$2:D$49,2,0))</f>
      </c>
      <c r="J45" s="25" t="str">
        <f>IF(H45="夢幻(ムゲン)","発動中",IF(J44="発動中","発動中",""))</f>
        <v>発動中</v>
      </c>
      <c r="K45" s="26">
        <f>IF(H45=0,"",1)</f>
      </c>
      <c r="L45" s="27">
        <f>IF(H45=0,"",VLOOKUP(H45,A$2:D$49,4,0))</f>
      </c>
      <c r="M45" s="28">
        <f>IF(H45=0,"",K44*L44*M44)</f>
      </c>
      <c r="N45" s="29">
        <f>IF(H45=0,"",IF(H45="夢幻(ムゲン)",8,IF(J45="発動中","0",VLOOKUP(H45,A$2:E$51,5,0))))</f>
      </c>
      <c r="O45" s="29">
        <f>IF(H45=0,"",O44+N45)</f>
      </c>
      <c r="P45" s="30">
        <f>P44-0.02</f>
        <v>0.3199999999999994</v>
      </c>
      <c r="Q45" s="31">
        <f>IF(H45=0,"",IF(J45="発動中",ROUNDDOWN(I45*M45*P45*0.8*1.2,0),ROUNDDOWN(I45*M45*P45*0.8,0)))</f>
      </c>
      <c r="R45" s="32">
        <f>IF(H43=0,"",R44+Q43)</f>
      </c>
    </row>
    <row r="46" spans="6:18" ht="17.25">
      <c r="F46" s="51"/>
      <c r="G46" s="22" t="s">
        <v>104</v>
      </c>
      <c r="H46" s="23"/>
      <c r="I46" s="24">
        <f>IF(H46=0,"",VLOOKUP(H46,A$2:D$49,2,0))</f>
      </c>
      <c r="J46" s="25" t="str">
        <f>IF(H46="夢幻(ムゲン)","発動中",IF(J45="発動中","発動中",""))</f>
        <v>発動中</v>
      </c>
      <c r="K46" s="26">
        <f>IF(H46=0,"",1)</f>
      </c>
      <c r="L46" s="27">
        <f>IF(H46=0,"",VLOOKUP(H46,A$2:D$49,4,0))</f>
      </c>
      <c r="M46" s="28">
        <f>IF(H46=0,"",K45*L45*M45)</f>
      </c>
      <c r="N46" s="29">
        <f>IF(H46=0,"",IF(H46="夢幻(ムゲン)",8,IF(J46="発動中","0",VLOOKUP(H46,A$2:E$51,5,0))))</f>
      </c>
      <c r="O46" s="29">
        <f>IF(H46=0,"",O45+N46)</f>
      </c>
      <c r="P46" s="30">
        <f>P45-0.02</f>
        <v>0.2999999999999994</v>
      </c>
      <c r="Q46" s="31">
        <f>IF(H46=0,"",IF(J46="発動中",ROUNDDOWN(I46*M46*P46*0.8*1.2,0),ROUNDDOWN(I46*M46*P46*0.8,0)))</f>
      </c>
      <c r="R46" s="32">
        <f>IF(H44=0,"",R45+Q44)</f>
      </c>
    </row>
    <row r="47" spans="6:18" ht="17.25">
      <c r="F47" s="51"/>
      <c r="G47" s="22" t="s">
        <v>105</v>
      </c>
      <c r="H47" s="23"/>
      <c r="I47" s="24">
        <f>IF(H47=0,"",VLOOKUP(H47,A$2:D$49,2,0))</f>
      </c>
      <c r="J47" s="25" t="str">
        <f>IF(H47="夢幻(ムゲン)","発動中",IF(J46="発動中","発動中",""))</f>
        <v>発動中</v>
      </c>
      <c r="K47" s="26">
        <f>IF(H47=0,"",1)</f>
      </c>
      <c r="L47" s="27">
        <f>IF(H47=0,"",VLOOKUP(H47,A$2:D$49,4,0))</f>
      </c>
      <c r="M47" s="28">
        <f>IF(H47=0,"",K46*L46*M46)</f>
      </c>
      <c r="N47" s="29">
        <f>IF(H47=0,"",IF(H47="夢幻(ムゲン)",8,IF(J47="発動中","0",VLOOKUP(H47,A$2:E$51,5,0))))</f>
      </c>
      <c r="O47" s="29">
        <f>IF(H47=0,"",O46+N47)</f>
      </c>
      <c r="P47" s="30">
        <f>P46-0.02</f>
        <v>0.27999999999999936</v>
      </c>
      <c r="Q47" s="31">
        <f>IF(H47=0,"",IF(J47="発動中",ROUNDDOWN(I47*M47*P47*0.8*1.2,0),ROUNDDOWN(I47*M47*P47*0.8,0)))</f>
      </c>
      <c r="R47" s="32">
        <f>IF(H45=0,"",R46+Q45)</f>
      </c>
    </row>
    <row r="48" spans="6:18" ht="17.25">
      <c r="F48" s="51"/>
      <c r="G48" s="22" t="s">
        <v>106</v>
      </c>
      <c r="H48" s="23"/>
      <c r="I48" s="24">
        <f>IF(H48=0,"",VLOOKUP(H48,A$2:D$49,2,0))</f>
      </c>
      <c r="J48" s="25" t="str">
        <f>IF(H48="夢幻(ムゲン)","発動中",IF(J47="発動中","発動中",""))</f>
        <v>発動中</v>
      </c>
      <c r="K48" s="26">
        <f>IF(H48=0,"",1)</f>
      </c>
      <c r="L48" s="27">
        <f>IF(H48=0,"",VLOOKUP(H48,A$2:D$49,4,0))</f>
      </c>
      <c r="M48" s="28">
        <f>IF(H48=0,"",K47*L47*M47)</f>
      </c>
      <c r="N48" s="29">
        <f>IF(H48=0,"",IF(H48="夢幻(ムゲン)",8,IF(J48="発動中","0",VLOOKUP(H48,A$2:E$51,5,0))))</f>
      </c>
      <c r="O48" s="29">
        <f>IF(H48=0,"",O47+N48)</f>
      </c>
      <c r="P48" s="30">
        <f>P47-0.02</f>
        <v>0.25999999999999934</v>
      </c>
      <c r="Q48" s="31">
        <f>IF(H48=0,"",IF(J48="発動中",ROUNDDOWN(I48*M48*P48*0.8*1.2,0),ROUNDDOWN(I48*M48*P48*0.8,0)))</f>
      </c>
      <c r="R48" s="32">
        <f>IF(H46=0,"",R47+Q46)</f>
      </c>
    </row>
    <row r="49" spans="6:18" ht="17.25">
      <c r="F49" s="51"/>
      <c r="G49" s="22" t="s">
        <v>107</v>
      </c>
      <c r="H49" s="23"/>
      <c r="I49" s="24">
        <f>IF(H49=0,"",VLOOKUP(H49,A$2:D$49,2,0))</f>
      </c>
      <c r="J49" s="25" t="str">
        <f>IF(H49="夢幻(ムゲン)","発動中",IF(J48="発動中","発動中",""))</f>
        <v>発動中</v>
      </c>
      <c r="K49" s="26">
        <f>IF(H49=0,"",1)</f>
      </c>
      <c r="L49" s="27">
        <f>IF(H49=0,"",VLOOKUP(H49,A$2:D$49,4,0))</f>
      </c>
      <c r="M49" s="28">
        <f>IF(H49=0,"",K48*L48*M48)</f>
      </c>
      <c r="N49" s="29">
        <f>IF(H49=0,"",IF(H49="夢幻(ムゲン)",8,IF(J49="発動中","0",VLOOKUP(H49,A$2:E$51,5,0))))</f>
      </c>
      <c r="O49" s="29">
        <f>IF(H49=0,"",O48+N49)</f>
      </c>
      <c r="P49" s="30">
        <f>P48-0.02</f>
        <v>0.23999999999999935</v>
      </c>
      <c r="Q49" s="31">
        <f>IF(H49=0,"",IF(J49="発動中",ROUNDDOWN(I49*M49*P49*0.8*1.2,0),ROUNDDOWN(I49*M49*P49*0.8,0)))</f>
      </c>
      <c r="R49" s="32">
        <f>IF(H47=0,"",R48+Q47)</f>
      </c>
    </row>
    <row r="50" spans="6:18" ht="17.25">
      <c r="F50" s="51"/>
      <c r="G50" s="22" t="s">
        <v>108</v>
      </c>
      <c r="H50" s="23"/>
      <c r="I50" s="24">
        <f>IF(H50=0,"",VLOOKUP(H50,A$2:D$49,2,0))</f>
      </c>
      <c r="J50" s="25" t="str">
        <f>IF(H50="夢幻(ムゲン)","発動中",IF(J49="発動中","発動中",""))</f>
        <v>発動中</v>
      </c>
      <c r="K50" s="26">
        <f>IF(H50=0,"",1)</f>
      </c>
      <c r="L50" s="27">
        <f>IF(H50=0,"",VLOOKUP(H50,A$2:D$49,4,0))</f>
      </c>
      <c r="M50" s="28">
        <f>IF(H50=0,"",K49*L49*M49)</f>
      </c>
      <c r="N50" s="29">
        <f>IF(H50=0,"",IF(H50="夢幻(ムゲン)",8,IF(J50="発動中","0",VLOOKUP(H50,A$2:E$51,5,0))))</f>
      </c>
      <c r="O50" s="29">
        <f>IF(H50=0,"",O49+N50)</f>
      </c>
      <c r="P50" s="30">
        <f>P49-0.02</f>
        <v>0.21999999999999936</v>
      </c>
      <c r="Q50" s="31">
        <f>IF(H50=0,"",IF(J50="発動中",ROUNDDOWN(I50*M50*P50*0.8*1.2,0),ROUNDDOWN(I50*M50*P50*0.8,0)))</f>
      </c>
      <c r="R50" s="32">
        <f>IF(H48=0,"",R49+Q48)</f>
      </c>
    </row>
    <row r="51" spans="6:18" ht="17.25">
      <c r="F51" s="51"/>
      <c r="G51" s="52" t="s">
        <v>109</v>
      </c>
      <c r="H51" s="53"/>
      <c r="I51" s="24">
        <f>IF(H51=0,"",VLOOKUP(H51,A$2:D$49,2,0))</f>
      </c>
      <c r="J51" s="25" t="str">
        <f>IF(H51="夢幻(ムゲン)","発動中",IF(J50="発動中","発動中",""))</f>
        <v>発動中</v>
      </c>
      <c r="K51" s="26">
        <f>IF(H51=0,"",1)</f>
      </c>
      <c r="L51" s="27">
        <f>IF(H51=0,"",VLOOKUP(H51,A$2:D$49,4,0))</f>
      </c>
      <c r="M51" s="28">
        <f>IF(H51=0,"",K50*L50*M50)</f>
      </c>
      <c r="N51" s="29">
        <f>IF(H51=0,"",IF(H51="夢幻(ムゲン)",8,IF(J51="発動中","0",VLOOKUP(H51,A$2:E$51,5,0))))</f>
      </c>
      <c r="O51" s="54">
        <f>IF(H51=0,"",O50+N51)</f>
      </c>
      <c r="P51" s="55">
        <f>P50-0.02</f>
        <v>0.19999999999999937</v>
      </c>
      <c r="Q51" s="31">
        <f>IF(H51=0,"",IF(J51="発動中",ROUNDDOWN(I51*M51*P51*0.8*1.2,0),ROUNDDOWN(I51*M51*P51*0.8,0)))</f>
      </c>
      <c r="R51" s="56">
        <f>IF(H49=0,"",R50+Q49)</f>
      </c>
    </row>
    <row r="52" spans="6:18" ht="13.5">
      <c r="F52" s="51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6:18" ht="13.5">
      <c r="F53" s="51"/>
      <c r="G53"/>
      <c r="H53"/>
      <c r="I53"/>
      <c r="J53"/>
      <c r="K53"/>
      <c r="L53"/>
      <c r="M53"/>
      <c r="N53"/>
      <c r="O53"/>
      <c r="P53"/>
      <c r="Q53"/>
      <c r="R53"/>
    </row>
    <row r="54" spans="6:18" ht="13.5">
      <c r="F54" s="51"/>
      <c r="G54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6:18" ht="13.5">
      <c r="F55" s="51"/>
      <c r="G55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6:18" ht="13.5">
      <c r="F56" s="51"/>
      <c r="G56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</row>
    <row r="57" spans="6:18" ht="13.5">
      <c r="F57" s="51"/>
      <c r="G57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6:18" ht="13.5">
      <c r="F58" s="51"/>
      <c r="G58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6:18" ht="13.5">
      <c r="F59" s="51"/>
      <c r="G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6:18" ht="13.5">
      <c r="F60" s="51"/>
      <c r="G6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6:18" ht="13.5">
      <c r="F61" s="51"/>
      <c r="G61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6:18" ht="13.5">
      <c r="F62" s="51"/>
      <c r="G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6:18" ht="13.5">
      <c r="F63" s="51"/>
      <c r="G63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6:18" ht="13.5">
      <c r="F64" s="51"/>
      <c r="G64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6:16" ht="13.5">
      <c r="F65" s="51"/>
      <c r="G65"/>
      <c r="H65" s="59"/>
      <c r="I65" s="59"/>
      <c r="J65" s="59"/>
      <c r="K65" s="59"/>
      <c r="L65" s="59"/>
      <c r="M65" s="59"/>
      <c r="N65" s="59"/>
      <c r="O65" s="59"/>
      <c r="P65" s="59"/>
    </row>
    <row r="66" spans="6:16" ht="13.5">
      <c r="F66" s="51"/>
      <c r="G66"/>
      <c r="H66" s="59"/>
      <c r="I66" s="59"/>
      <c r="J66" s="59"/>
      <c r="K66" s="59"/>
      <c r="L66" s="59"/>
      <c r="M66" s="59"/>
      <c r="N66" s="59"/>
      <c r="O66" s="59"/>
      <c r="P66" s="59"/>
    </row>
    <row r="67" spans="6:16" ht="13.5">
      <c r="F67" s="51"/>
      <c r="G67"/>
      <c r="H67" s="59"/>
      <c r="I67" s="59"/>
      <c r="J67" s="59"/>
      <c r="K67" s="59"/>
      <c r="L67" s="59"/>
      <c r="M67" s="59"/>
      <c r="N67" s="59"/>
      <c r="O67" s="59"/>
      <c r="P67" s="59"/>
    </row>
    <row r="68" spans="6:16" ht="13.5">
      <c r="F68" s="51"/>
      <c r="G68"/>
      <c r="H68" s="59"/>
      <c r="I68" s="59"/>
      <c r="J68" s="59"/>
      <c r="K68" s="59"/>
      <c r="L68" s="59"/>
      <c r="M68" s="59"/>
      <c r="N68" s="59"/>
      <c r="O68" s="59"/>
      <c r="P68" s="59"/>
    </row>
    <row r="69" spans="6:16" ht="13.5">
      <c r="F69" s="51"/>
      <c r="G69"/>
      <c r="H69" s="59"/>
      <c r="I69" s="59"/>
      <c r="J69" s="59"/>
      <c r="K69" s="59"/>
      <c r="L69" s="59"/>
      <c r="M69" s="59"/>
      <c r="N69" s="59"/>
      <c r="O69" s="59"/>
      <c r="P69" s="59"/>
    </row>
    <row r="70" spans="6:16" ht="13.5">
      <c r="F70" s="51"/>
      <c r="G70"/>
      <c r="H70" s="59"/>
      <c r="I70" s="59"/>
      <c r="J70" s="59"/>
      <c r="K70" s="59"/>
      <c r="L70" s="59"/>
      <c r="M70" s="59"/>
      <c r="N70" s="59"/>
      <c r="O70" s="59"/>
      <c r="P70" s="59"/>
    </row>
    <row r="71" spans="6:16" ht="13.5">
      <c r="F71" s="51"/>
      <c r="G71"/>
      <c r="H71" s="59"/>
      <c r="I71" s="59"/>
      <c r="J71" s="59"/>
      <c r="K71" s="59"/>
      <c r="L71" s="59"/>
      <c r="M71" s="59"/>
      <c r="N71" s="59"/>
      <c r="O71" s="59"/>
      <c r="P71" s="59"/>
    </row>
    <row r="72" spans="6:16" ht="13.5">
      <c r="F72" s="51"/>
      <c r="G72"/>
      <c r="H72" s="59"/>
      <c r="I72" s="59"/>
      <c r="J72" s="59"/>
      <c r="K72" s="59"/>
      <c r="L72" s="59"/>
      <c r="M72" s="59"/>
      <c r="N72" s="59"/>
      <c r="O72" s="59"/>
      <c r="P72" s="59"/>
    </row>
    <row r="73" spans="6:16" ht="13.5">
      <c r="F73" s="51"/>
      <c r="G73"/>
      <c r="H73" s="59"/>
      <c r="I73" s="59"/>
      <c r="J73" s="59"/>
      <c r="K73" s="59"/>
      <c r="L73" s="59"/>
      <c r="M73" s="59"/>
      <c r="N73" s="59"/>
      <c r="O73" s="59"/>
      <c r="P73" s="59"/>
    </row>
    <row r="74" spans="7:16" ht="13.5">
      <c r="G74"/>
      <c r="H74" s="59"/>
      <c r="I74" s="59"/>
      <c r="J74" s="59"/>
      <c r="K74" s="59"/>
      <c r="L74" s="59"/>
      <c r="M74" s="59"/>
      <c r="N74" s="59"/>
      <c r="O74" s="59"/>
      <c r="P74" s="59"/>
    </row>
    <row r="75" spans="7:16" ht="13.5">
      <c r="G75"/>
      <c r="H75" s="59"/>
      <c r="I75" s="59"/>
      <c r="J75" s="59"/>
      <c r="K75" s="59"/>
      <c r="L75" s="59"/>
      <c r="M75" s="59"/>
      <c r="N75" s="59"/>
      <c r="O75" s="59"/>
      <c r="P75" s="59"/>
    </row>
    <row r="76" spans="7:16" ht="13.5">
      <c r="G76"/>
      <c r="H76" s="59"/>
      <c r="I76" s="59"/>
      <c r="J76" s="59"/>
      <c r="K76" s="59"/>
      <c r="L76" s="59"/>
      <c r="M76" s="59"/>
      <c r="N76" s="59"/>
      <c r="O76" s="59"/>
      <c r="P76" s="59"/>
    </row>
    <row r="77" spans="7:16" ht="13.5">
      <c r="G77"/>
      <c r="H77" s="59"/>
      <c r="I77" s="59"/>
      <c r="J77" s="59"/>
      <c r="K77" s="59"/>
      <c r="L77" s="59"/>
      <c r="M77" s="59"/>
      <c r="N77" s="59"/>
      <c r="O77" s="59"/>
      <c r="P77" s="59"/>
    </row>
    <row r="78" ht="13.5">
      <c r="G78" s="60"/>
    </row>
    <row r="79" ht="13.5">
      <c r="G79" s="60"/>
    </row>
    <row r="80" ht="13.5">
      <c r="G80" s="60"/>
    </row>
    <row r="81" ht="13.5">
      <c r="G81" s="60"/>
    </row>
    <row r="82" ht="13.5">
      <c r="G82" s="60"/>
    </row>
    <row r="83" ht="13.5">
      <c r="G83" s="60"/>
    </row>
    <row r="84" ht="13.5">
      <c r="G84" s="60"/>
    </row>
    <row r="85" ht="13.5">
      <c r="G85" s="60"/>
    </row>
    <row r="86" ht="13.5">
      <c r="G86" s="60"/>
    </row>
    <row r="87" ht="13.5">
      <c r="G87" s="60"/>
    </row>
    <row r="88" ht="13.5">
      <c r="G88" s="60"/>
    </row>
    <row r="89" ht="13.5">
      <c r="G89" s="60"/>
    </row>
    <row r="90" ht="13.5">
      <c r="G90" s="60"/>
    </row>
    <row r="91" ht="13.5">
      <c r="G91" s="60"/>
    </row>
    <row r="92" ht="13.5">
      <c r="G92" s="60"/>
    </row>
    <row r="93" ht="13.5">
      <c r="G93" s="60"/>
    </row>
    <row r="94" ht="13.5">
      <c r="G94" s="60"/>
    </row>
    <row r="95" ht="13.5">
      <c r="G95" s="60"/>
    </row>
    <row r="96" ht="13.5">
      <c r="G96" s="60"/>
    </row>
    <row r="97" ht="13.5">
      <c r="G97" s="60"/>
    </row>
    <row r="98" ht="13.5">
      <c r="G98" s="60"/>
    </row>
  </sheetData>
  <mergeCells count="2">
    <mergeCell ref="F1:F2"/>
    <mergeCell ref="F3:F4"/>
  </mergeCells>
  <dataValidations count="1">
    <dataValidation type="list" operator="equal" allowBlank="1" showErrorMessage="1" sqref="H2:H51">
      <formula1>$A$2:$A$61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公貴 古川</cp:lastModifiedBy>
  <cp:lastPrinted>2009-03-03T18:20:26Z</cp:lastPrinted>
  <dcterms:created xsi:type="dcterms:W3CDTF">1997-01-08T22:48:59Z</dcterms:created>
  <dcterms:modified xsi:type="dcterms:W3CDTF">2009-06-29T16:56:26Z</dcterms:modified>
  <cp:category/>
  <cp:version/>
  <cp:contentType/>
  <cp:contentStatus/>
  <cp:revision>20</cp:revision>
</cp:coreProperties>
</file>